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0" yWindow="0" windowWidth="19980" windowHeight="8130" tabRatio="712"/>
  </bookViews>
  <sheets>
    <sheet name="Manual" sheetId="3" r:id="rId1"/>
    <sheet name="Calculation" sheetId="2" r:id="rId2"/>
    <sheet name="Z-Factor" sheetId="6" r:id="rId3"/>
    <sheet name="Gas Data" sheetId="7" r:id="rId4"/>
    <sheet name="Equation" sheetId="5" r:id="rId5"/>
  </sheets>
  <definedNames>
    <definedName name="_xlnm._FilterDatabase" localSheetId="1" hidden="1">Calculation!$B$5:$J$73</definedName>
  </definedNames>
  <calcPr calcId="144525"/>
</workbook>
</file>

<file path=xl/calcChain.xml><?xml version="1.0" encoding="utf-8"?>
<calcChain xmlns="http://schemas.openxmlformats.org/spreadsheetml/2006/main">
  <c r="G110" i="2" l="1"/>
  <c r="F110" i="2"/>
  <c r="D94" i="2" l="1"/>
  <c r="B90" i="2"/>
  <c r="D106" i="2"/>
  <c r="B113" i="2" l="1"/>
  <c r="M104" i="7" l="1"/>
  <c r="L104" i="7"/>
  <c r="M103" i="7"/>
  <c r="L103" i="7"/>
  <c r="M102" i="7"/>
  <c r="M94" i="7"/>
  <c r="L77" i="7"/>
  <c r="E106" i="2" l="1"/>
  <c r="F106" i="2" s="1"/>
  <c r="G106" i="2" s="1"/>
  <c r="E101" i="2"/>
  <c r="F101" i="2" s="1"/>
  <c r="G101" i="2" s="1"/>
  <c r="J60" i="2"/>
  <c r="J69" i="2"/>
  <c r="J61" i="2"/>
  <c r="J66" i="2"/>
  <c r="J59" i="2"/>
  <c r="J63" i="2"/>
  <c r="J64" i="2"/>
  <c r="J57" i="2"/>
  <c r="J46" i="2"/>
  <c r="J18" i="2"/>
  <c r="J15" i="2"/>
  <c r="J16" i="2"/>
  <c r="J17" i="2"/>
  <c r="J14" i="2"/>
  <c r="J13" i="2"/>
  <c r="J11" i="2"/>
  <c r="Q91" i="7"/>
  <c r="R91" i="7"/>
  <c r="T91" i="7"/>
  <c r="Q92" i="7"/>
  <c r="R92" i="7"/>
  <c r="T92" i="7"/>
  <c r="Q93" i="7"/>
  <c r="R93" i="7"/>
  <c r="T93" i="7"/>
  <c r="Q94" i="7"/>
  <c r="R94" i="7"/>
  <c r="T94" i="7"/>
  <c r="Q95" i="7"/>
  <c r="R95" i="7"/>
  <c r="T95" i="7"/>
  <c r="Q96" i="7"/>
  <c r="R96" i="7"/>
  <c r="T96" i="7"/>
  <c r="Q97" i="7"/>
  <c r="R97" i="7"/>
  <c r="T97" i="7"/>
  <c r="Q98" i="7"/>
  <c r="R98" i="7"/>
  <c r="T98" i="7"/>
  <c r="Q99" i="7"/>
  <c r="R99" i="7"/>
  <c r="T99" i="7"/>
  <c r="Q100" i="7"/>
  <c r="R100" i="7"/>
  <c r="T100" i="7"/>
  <c r="Q101" i="7"/>
  <c r="R101" i="7"/>
  <c r="T101" i="7"/>
  <c r="Q102" i="7"/>
  <c r="R102" i="7"/>
  <c r="T102" i="7"/>
  <c r="Q103" i="7"/>
  <c r="R103" i="7"/>
  <c r="T103" i="7"/>
  <c r="Q104" i="7"/>
  <c r="R104" i="7"/>
  <c r="T104" i="7"/>
  <c r="Q105" i="7"/>
  <c r="R105" i="7"/>
  <c r="T105" i="7"/>
  <c r="Q106" i="7"/>
  <c r="R106" i="7"/>
  <c r="T106" i="7"/>
  <c r="Q90" i="7"/>
  <c r="T90" i="7"/>
  <c r="W90" i="7" s="1"/>
  <c r="R90" i="7"/>
  <c r="N89" i="7"/>
  <c r="S90" i="7" s="1"/>
  <c r="M89" i="7"/>
  <c r="L89" i="7"/>
  <c r="T86" i="7"/>
  <c r="R86" i="7"/>
  <c r="M86" i="7"/>
  <c r="L86" i="7"/>
  <c r="T85" i="7"/>
  <c r="R85" i="7"/>
  <c r="M85" i="7"/>
  <c r="L85" i="7"/>
  <c r="T84" i="7"/>
  <c r="R84" i="7"/>
  <c r="M84" i="7"/>
  <c r="L84" i="7"/>
  <c r="T83" i="7"/>
  <c r="R83" i="7"/>
  <c r="M83" i="7"/>
  <c r="L83" i="7"/>
  <c r="T82" i="7"/>
  <c r="R82" i="7"/>
  <c r="M82" i="7"/>
  <c r="L82" i="7"/>
  <c r="T81" i="7"/>
  <c r="R81" i="7"/>
  <c r="M81" i="7"/>
  <c r="L81" i="7"/>
  <c r="T80" i="7"/>
  <c r="R80" i="7"/>
  <c r="M80" i="7"/>
  <c r="L80" i="7"/>
  <c r="T79" i="7"/>
  <c r="R79" i="7"/>
  <c r="M79" i="7"/>
  <c r="L79" i="7"/>
  <c r="T78" i="7"/>
  <c r="R78" i="7"/>
  <c r="N78" i="7"/>
  <c r="M78" i="7"/>
  <c r="T77" i="7"/>
  <c r="R77" i="7"/>
  <c r="N77" i="7"/>
  <c r="N76" i="7"/>
  <c r="S84" i="7" s="1"/>
  <c r="M76" i="7"/>
  <c r="S77" i="7" s="1"/>
  <c r="L76" i="7"/>
  <c r="S78" i="7" s="1"/>
  <c r="K76" i="7"/>
  <c r="Q86" i="7" s="1"/>
  <c r="S106" i="7" l="1"/>
  <c r="W106" i="7" s="1"/>
  <c r="X106" i="7" s="1"/>
  <c r="S105" i="7"/>
  <c r="V105" i="7" s="1"/>
  <c r="S104" i="7"/>
  <c r="W104" i="7" s="1"/>
  <c r="S103" i="7"/>
  <c r="W103" i="7" s="1"/>
  <c r="S102" i="7"/>
  <c r="W102" i="7" s="1"/>
  <c r="S101" i="7"/>
  <c r="V101" i="7" s="1"/>
  <c r="X101" i="7" s="1"/>
  <c r="S100" i="7"/>
  <c r="V100" i="7" s="1"/>
  <c r="X100" i="7" s="1"/>
  <c r="S99" i="7"/>
  <c r="V99" i="7" s="1"/>
  <c r="S98" i="7"/>
  <c r="W98" i="7" s="1"/>
  <c r="S97" i="7"/>
  <c r="V97" i="7" s="1"/>
  <c r="S96" i="7"/>
  <c r="W96" i="7" s="1"/>
  <c r="S95" i="7"/>
  <c r="W95" i="7" s="1"/>
  <c r="S94" i="7"/>
  <c r="V94" i="7" s="1"/>
  <c r="S93" i="7"/>
  <c r="V93" i="7" s="1"/>
  <c r="X93" i="7" s="1"/>
  <c r="S92" i="7"/>
  <c r="V92" i="7" s="1"/>
  <c r="S91" i="7"/>
  <c r="V91" i="7" s="1"/>
  <c r="V90" i="7"/>
  <c r="X90" i="7" s="1"/>
  <c r="V106" i="7"/>
  <c r="W101" i="7"/>
  <c r="W99" i="7"/>
  <c r="V98" i="7"/>
  <c r="W93" i="7"/>
  <c r="W91" i="7"/>
  <c r="W94" i="7"/>
  <c r="W105" i="7"/>
  <c r="V102" i="7"/>
  <c r="W100" i="7"/>
  <c r="W97" i="7"/>
  <c r="W92" i="7"/>
  <c r="S86" i="7"/>
  <c r="V86" i="7" s="1"/>
  <c r="S81" i="7"/>
  <c r="S82" i="7"/>
  <c r="S85" i="7"/>
  <c r="Q83" i="7"/>
  <c r="Q84" i="7"/>
  <c r="W84" i="7" s="1"/>
  <c r="Q77" i="7"/>
  <c r="V77" i="7" s="1"/>
  <c r="S79" i="7"/>
  <c r="Q81" i="7"/>
  <c r="S83" i="7"/>
  <c r="Q85" i="7"/>
  <c r="Q79" i="7"/>
  <c r="W86" i="7"/>
  <c r="Q80" i="7"/>
  <c r="Q78" i="7"/>
  <c r="V78" i="7" s="1"/>
  <c r="S80" i="7"/>
  <c r="Q82" i="7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H70" i="2"/>
  <c r="H69" i="2"/>
  <c r="H67" i="2"/>
  <c r="H66" i="2"/>
  <c r="H65" i="2"/>
  <c r="H63" i="2"/>
  <c r="H61" i="2"/>
  <c r="H60" i="2"/>
  <c r="H59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3" i="2"/>
  <c r="D71" i="2"/>
  <c r="J12" i="2"/>
  <c r="J10" i="2"/>
  <c r="J9" i="2"/>
  <c r="J8" i="2"/>
  <c r="J7" i="2"/>
  <c r="J36" i="2"/>
  <c r="H36" i="2" s="1"/>
  <c r="J6" i="2"/>
  <c r="J58" i="2"/>
  <c r="J68" i="2"/>
  <c r="H68" i="2" s="1"/>
  <c r="J62" i="2"/>
  <c r="H62" i="2" s="1"/>
  <c r="G71" i="2"/>
  <c r="D95" i="2" s="1"/>
  <c r="F71" i="2"/>
  <c r="E71" i="2"/>
  <c r="D73" i="2" s="1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" i="7"/>
  <c r="X94" i="7" l="1"/>
  <c r="X91" i="7"/>
  <c r="X99" i="7"/>
  <c r="V95" i="7"/>
  <c r="X95" i="7" s="1"/>
  <c r="V103" i="7"/>
  <c r="X103" i="7" s="1"/>
  <c r="X92" i="7"/>
  <c r="X102" i="7"/>
  <c r="V96" i="7"/>
  <c r="X96" i="7" s="1"/>
  <c r="V104" i="7"/>
  <c r="X104" i="7" s="1"/>
  <c r="X97" i="7"/>
  <c r="X105" i="7"/>
  <c r="X98" i="7"/>
  <c r="W81" i="7"/>
  <c r="W80" i="7"/>
  <c r="D107" i="2"/>
  <c r="E107" i="2" s="1"/>
  <c r="F107" i="2" s="1"/>
  <c r="G107" i="2" s="1"/>
  <c r="H11" i="2"/>
  <c r="H9" i="2"/>
  <c r="H7" i="2"/>
  <c r="H12" i="2"/>
  <c r="H8" i="2"/>
  <c r="H64" i="2"/>
  <c r="H6" i="2"/>
  <c r="H10" i="2"/>
  <c r="H14" i="2"/>
  <c r="H58" i="2"/>
  <c r="V83" i="7"/>
  <c r="V82" i="7"/>
  <c r="X86" i="7"/>
  <c r="V79" i="7"/>
  <c r="W82" i="7"/>
  <c r="V85" i="7"/>
  <c r="V80" i="7"/>
  <c r="X80" i="7" s="1"/>
  <c r="W77" i="7"/>
  <c r="X77" i="7" s="1"/>
  <c r="W83" i="7"/>
  <c r="X83" i="7" s="1"/>
  <c r="W79" i="7"/>
  <c r="W78" i="7"/>
  <c r="X78" i="7" s="1"/>
  <c r="V81" i="7"/>
  <c r="X81" i="7" s="1"/>
  <c r="W85" i="7"/>
  <c r="V84" i="7"/>
  <c r="X84" i="7" s="1"/>
  <c r="I71" i="2" l="1"/>
  <c r="J71" i="2"/>
  <c r="X82" i="7"/>
  <c r="X79" i="7"/>
  <c r="X85" i="7"/>
  <c r="D102" i="2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E80" i="2"/>
  <c r="G96" i="2" l="1"/>
  <c r="F96" i="2"/>
  <c r="D103" i="2"/>
  <c r="D104" i="2" s="1"/>
  <c r="E104" i="2" s="1"/>
  <c r="F104" i="2" s="1"/>
  <c r="G104" i="2" s="1"/>
  <c r="E96" i="2"/>
  <c r="D96" i="2"/>
  <c r="E102" i="2"/>
  <c r="F102" i="2" s="1"/>
  <c r="G102" i="2" s="1"/>
  <c r="E103" i="2" l="1"/>
  <c r="F103" i="2" s="1"/>
  <c r="G103" i="2" s="1"/>
  <c r="T95" i="2"/>
  <c r="U95" i="2"/>
  <c r="AC95" i="2"/>
  <c r="AB95" i="2"/>
  <c r="Q95" i="2"/>
  <c r="P95" i="2"/>
  <c r="Y95" i="2"/>
  <c r="X95" i="2"/>
  <c r="P96" i="2"/>
  <c r="Q97" i="2"/>
  <c r="Q96" i="2"/>
  <c r="P97" i="2"/>
  <c r="O97" i="2"/>
  <c r="O96" i="2"/>
  <c r="R97" i="2" l="1"/>
  <c r="R96" i="2"/>
  <c r="D97" i="2" l="1"/>
  <c r="D98" i="2" s="1"/>
  <c r="H71" i="2"/>
  <c r="D99" i="2" l="1"/>
  <c r="D109" i="2" s="1"/>
  <c r="D111" i="2" s="1"/>
  <c r="E98" i="2"/>
  <c r="F98" i="2" s="1"/>
  <c r="G98" i="2" s="1"/>
  <c r="D110" i="2" l="1"/>
  <c r="E94" i="2" s="1"/>
  <c r="E95" i="2" s="1"/>
  <c r="E99" i="2"/>
  <c r="F99" i="2" s="1"/>
  <c r="G99" i="2" l="1"/>
  <c r="T96" i="2"/>
  <c r="T97" i="2"/>
  <c r="S97" i="2"/>
  <c r="U97" i="2"/>
  <c r="S96" i="2"/>
  <c r="U96" i="2"/>
  <c r="G97" i="2" l="1"/>
  <c r="G109" i="2" s="1"/>
  <c r="G111" i="2" s="1"/>
  <c r="F97" i="2"/>
  <c r="F109" i="2" s="1"/>
  <c r="F111" i="2" s="1"/>
  <c r="G94" i="2" s="1"/>
  <c r="G95" i="2" s="1"/>
  <c r="V97" i="2"/>
  <c r="V96" i="2"/>
  <c r="E97" i="2" l="1"/>
  <c r="E109" i="2" s="1"/>
  <c r="AC96" i="2" l="1"/>
  <c r="E111" i="2"/>
  <c r="E110" i="2"/>
  <c r="F94" i="2" l="1"/>
  <c r="F95" i="2" s="1"/>
  <c r="Y96" i="2" s="1"/>
  <c r="E113" i="2"/>
  <c r="E114" i="2" s="1"/>
  <c r="AB96" i="2"/>
  <c r="AD96" i="2" s="1"/>
  <c r="AC97" i="2"/>
  <c r="AA97" i="2"/>
  <c r="AB97" i="2"/>
  <c r="AA96" i="2"/>
  <c r="F114" i="2" l="1"/>
  <c r="G114" i="2" s="1"/>
  <c r="W96" i="2"/>
  <c r="X97" i="2"/>
  <c r="W97" i="2"/>
  <c r="Y97" i="2"/>
  <c r="X96" i="2"/>
  <c r="Z96" i="2" s="1"/>
  <c r="AD97" i="2"/>
  <c r="C89" i="2" l="1"/>
  <c r="C86" i="2"/>
  <c r="C90" i="2"/>
  <c r="C87" i="2"/>
  <c r="C88" i="2"/>
  <c r="Z97" i="2"/>
</calcChain>
</file>

<file path=xl/sharedStrings.xml><?xml version="1.0" encoding="utf-8"?>
<sst xmlns="http://schemas.openxmlformats.org/spreadsheetml/2006/main" count="570" uniqueCount="348">
  <si>
    <t>ガス成分</t>
  </si>
  <si>
    <t>分子式</t>
  </si>
  <si>
    <t>分子量</t>
  </si>
  <si>
    <t>臨界温度</t>
  </si>
  <si>
    <t>K</t>
  </si>
  <si>
    <t>臨界圧力</t>
  </si>
  <si>
    <t>Critical Pressure</t>
  </si>
  <si>
    <t>Critical Temperature</t>
  </si>
  <si>
    <t>Molecular Weight</t>
  </si>
  <si>
    <t>Molecular Formula</t>
  </si>
  <si>
    <t>Gas Name</t>
  </si>
  <si>
    <t>kPa</t>
  </si>
  <si>
    <t>Propane</t>
  </si>
  <si>
    <r>
      <t>CH</t>
    </r>
    <r>
      <rPr>
        <vertAlign val="subscript"/>
        <sz val="10"/>
        <color theme="1"/>
        <rFont val="Arial"/>
        <family val="2"/>
      </rPr>
      <t>4</t>
    </r>
  </si>
  <si>
    <t>Pr</t>
  </si>
  <si>
    <t>Tr</t>
  </si>
  <si>
    <t>A.</t>
  </si>
  <si>
    <t>Average Pipe Segment Pressure to calculate Compressibility Factor</t>
  </si>
  <si>
    <t>An average pressure for this segment must be used to calculate the</t>
  </si>
  <si>
    <t>compressibility factor of gas at the average gas temperature Tf. As a first approximation,</t>
  </si>
  <si>
    <t>that a more accurate value of the average gas pressure in a pipe segment is</t>
  </si>
  <si>
    <t>Another form of the average pressure in a pipe segment is</t>
  </si>
  <si>
    <t>B.</t>
  </si>
  <si>
    <t>Panhandle B Equation</t>
  </si>
  <si>
    <t>The Panhandle B equation, also known as the revised Panhandle equation, is used</t>
  </si>
  <si>
    <t>in large diameter, high pressure transmission lines. In fully turbulent flow, it is found</t>
  </si>
  <si>
    <t>to be accurate for values of Reynolds number in the range of 4 to 40 million. This</t>
  </si>
  <si>
    <t>equation in SI units is as follows:</t>
  </si>
  <si>
    <t>where</t>
  </si>
  <si>
    <t>Q = gas flow rate, standard m3/day</t>
  </si>
  <si>
    <t>E = pipeline efficiency, a decimal value less than 1.0</t>
  </si>
  <si>
    <t>D = pipe inside diameter, mm</t>
  </si>
  <si>
    <t>G = gas gravity (air = 1.00)</t>
  </si>
  <si>
    <t>Z = gas compressibility factor at the flowing temperature, dimensionless</t>
  </si>
  <si>
    <t>e = base of natural logarithms (e=2.718…)</t>
  </si>
  <si>
    <t>s = elevation adjustment parameter, dimensionless</t>
  </si>
  <si>
    <t>The elevation adjustment parameters in SI units is defined as follows:</t>
  </si>
  <si>
    <t>H1 = upstream elevation, m</t>
  </si>
  <si>
    <t>H2 = downstream elevation, m</t>
  </si>
  <si>
    <t>If, however, the pipe segment of length L has a series of slopes, then we introduce a</t>
  </si>
  <si>
    <t>parameter j as follows for each individual pipe subsegment that constitutes the pipe</t>
  </si>
  <si>
    <t>length from point 1 to point 2.</t>
  </si>
  <si>
    <t>The parameter j is calculated for each slope of each pipe subsegment of length L1,</t>
  </si>
  <si>
    <t xml:space="preserve">L2, etc. that make up the total length L. The equivalent length term Le is calculated </t>
  </si>
  <si>
    <t>by summing the individual slopes as defined below</t>
  </si>
  <si>
    <t>The equivalent transmission factor for the Panhandle B equation in In SI units, is given by</t>
  </si>
  <si>
    <t>Table of Compressibility Factors  (Reference : JIS M 8010, 1993)</t>
  </si>
  <si>
    <t>C.</t>
  </si>
  <si>
    <t>Reynolds number</t>
  </si>
  <si>
    <t>Re = Reynolds number, dimensionless</t>
  </si>
  <si>
    <t>u = average velocity of gas in pipe, m/s</t>
  </si>
  <si>
    <t>D = inside diameter of pipe, m</t>
  </si>
  <si>
    <t>r = gas density, kg/m3</t>
  </si>
  <si>
    <t>Pb = base pressure, kPa</t>
  </si>
  <si>
    <t>Tb = base temperature, °K (273 + °C)</t>
  </si>
  <si>
    <t>G = specific gravity of gas (air = 1.0)</t>
  </si>
  <si>
    <t>Q = gas flow rate, m3/day (standard conditions)</t>
  </si>
  <si>
    <t>For laminar flow, Re ≤ 2000</t>
  </si>
  <si>
    <t>For turbulent flow, Re &gt; 4000</t>
  </si>
  <si>
    <t>For critical flow, Re &gt; 2000 and Re ≤ 4000</t>
  </si>
  <si>
    <t>Equation for Gas Pipeline Pressure Loss (Reference : Gas Pipeline Hydraulics by E. Shashi Menon)</t>
  </si>
  <si>
    <t>Most natural gas pipelines operate in the turbulent flow region. Therefore, the</t>
  </si>
  <si>
    <t>Reynolds number is greater than 4000.</t>
  </si>
  <si>
    <t>In gas pipeline hydraulics, using customary units, a more suitable equation for</t>
  </si>
  <si>
    <t>the Reynolds number is as follows:</t>
  </si>
  <si>
    <t>in SI units is as follows:</t>
  </si>
  <si>
    <t xml:space="preserve">The corresponding equation for the Reynolds number </t>
  </si>
  <si>
    <t>Gas Data &amp; Critical Temperature and Pressure</t>
  </si>
  <si>
    <t>Component</t>
  </si>
  <si>
    <t>Methane</t>
  </si>
  <si>
    <t>Ethane</t>
  </si>
  <si>
    <t xml:space="preserve"> </t>
  </si>
  <si>
    <t xml:space="preserve"> mole %</t>
  </si>
  <si>
    <t>Chemical Composition of Natural Gas</t>
  </si>
  <si>
    <r>
      <t>kgf/cm</t>
    </r>
    <r>
      <rPr>
        <vertAlign val="superscript"/>
        <sz val="11"/>
        <color theme="1"/>
        <rFont val="Arial"/>
        <family val="2"/>
      </rPr>
      <t>2</t>
    </r>
  </si>
  <si>
    <r>
      <t>T</t>
    </r>
    <r>
      <rPr>
        <vertAlign val="subscript"/>
        <sz val="11"/>
        <color theme="1"/>
        <rFont val="Arial"/>
        <family val="2"/>
      </rPr>
      <t>b</t>
    </r>
    <r>
      <rPr>
        <sz val="11"/>
        <color theme="1"/>
        <rFont val="Arial"/>
        <family val="2"/>
      </rPr>
      <t xml:space="preserve"> = base temperature, K (273 + °C)</t>
    </r>
  </si>
  <si>
    <r>
      <t>P</t>
    </r>
    <r>
      <rPr>
        <vertAlign val="subscript"/>
        <sz val="11"/>
        <color theme="1"/>
        <rFont val="Arial"/>
        <family val="2"/>
      </rPr>
      <t>b</t>
    </r>
    <r>
      <rPr>
        <sz val="11"/>
        <color theme="1"/>
        <rFont val="Arial"/>
        <family val="2"/>
      </rPr>
      <t xml:space="preserve"> = base pressure, kPa</t>
    </r>
  </si>
  <si>
    <r>
      <t>T</t>
    </r>
    <r>
      <rPr>
        <vertAlign val="subscript"/>
        <sz val="11"/>
        <color theme="1"/>
        <rFont val="Arial"/>
        <family val="2"/>
      </rPr>
      <t>f</t>
    </r>
    <r>
      <rPr>
        <sz val="11"/>
        <color theme="1"/>
        <rFont val="Arial"/>
        <family val="2"/>
      </rPr>
      <t xml:space="preserve"> = average gas flow temperature, K (273 + °C)</t>
    </r>
  </si>
  <si>
    <r>
      <t>P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= upstream pressure, kPa (absolute)</t>
    </r>
  </si>
  <si>
    <r>
      <t>P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= downstream pressure, kPa (absolute)</t>
    </r>
  </si>
  <si>
    <r>
      <t>L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= equivalent length of pipe segment, km on taking into account the elevation difference between the upstream and downstream ends of the pipe segment</t>
    </r>
  </si>
  <si>
    <t>L = equivalent length of pipe segment, km</t>
  </si>
  <si>
    <r>
      <t>L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 xml:space="preserve"> = j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L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+ j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L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e</t>
    </r>
    <r>
      <rPr>
        <vertAlign val="superscript"/>
        <sz val="11"/>
        <color theme="1"/>
        <rFont val="Arial"/>
        <family val="2"/>
      </rPr>
      <t>s1</t>
    </r>
    <r>
      <rPr>
        <sz val="11"/>
        <color theme="1"/>
        <rFont val="Arial"/>
        <family val="2"/>
      </rPr>
      <t xml:space="preserve"> + j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L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e</t>
    </r>
    <r>
      <rPr>
        <vertAlign val="superscript"/>
        <sz val="11"/>
        <color theme="1"/>
        <rFont val="Arial"/>
        <family val="2"/>
      </rPr>
      <t>s2</t>
    </r>
    <r>
      <rPr>
        <sz val="11"/>
        <color theme="1"/>
        <rFont val="Arial"/>
        <family val="2"/>
      </rPr>
      <t xml:space="preserve"> + …</t>
    </r>
  </si>
  <si>
    <r>
      <t>C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6</t>
    </r>
  </si>
  <si>
    <r>
      <t>C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8</t>
    </r>
  </si>
  <si>
    <r>
      <t>C</t>
    </r>
    <r>
      <rPr>
        <vertAlign val="subscript"/>
        <sz val="11"/>
        <color theme="1"/>
        <rFont val="Arial"/>
        <family val="2"/>
      </rPr>
      <t>4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10</t>
    </r>
  </si>
  <si>
    <r>
      <t>C</t>
    </r>
    <r>
      <rPr>
        <vertAlign val="subscript"/>
        <sz val="11"/>
        <color theme="1"/>
        <rFont val="Arial"/>
        <family val="2"/>
      </rPr>
      <t>5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12</t>
    </r>
  </si>
  <si>
    <r>
      <t>C</t>
    </r>
    <r>
      <rPr>
        <vertAlign val="subscript"/>
        <sz val="11"/>
        <color theme="1"/>
        <rFont val="Arial"/>
        <family val="2"/>
      </rPr>
      <t>6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14</t>
    </r>
  </si>
  <si>
    <r>
      <t>N</t>
    </r>
    <r>
      <rPr>
        <vertAlign val="subscript"/>
        <sz val="11"/>
        <color theme="1"/>
        <rFont val="Arial"/>
        <family val="2"/>
      </rPr>
      <t>2</t>
    </r>
  </si>
  <si>
    <r>
      <t>CO</t>
    </r>
    <r>
      <rPr>
        <vertAlign val="subscript"/>
        <sz val="11"/>
        <color theme="1"/>
        <rFont val="Arial"/>
        <family val="2"/>
      </rPr>
      <t>2</t>
    </r>
  </si>
  <si>
    <t>Mixed Gas Data</t>
  </si>
  <si>
    <t>Air</t>
  </si>
  <si>
    <t>Gas Flow Rate (Q)</t>
  </si>
  <si>
    <t>m3/day</t>
  </si>
  <si>
    <t>mm</t>
  </si>
  <si>
    <t>Km</t>
  </si>
  <si>
    <t>m</t>
  </si>
  <si>
    <t>°C</t>
  </si>
  <si>
    <t>°K</t>
  </si>
  <si>
    <t>Kpa</t>
  </si>
  <si>
    <t>1st</t>
  </si>
  <si>
    <t>2nd</t>
  </si>
  <si>
    <t>3rd</t>
  </si>
  <si>
    <t>Initial</t>
  </si>
  <si>
    <r>
      <t>Equivalent Length (L</t>
    </r>
    <r>
      <rPr>
        <vertAlign val="subscript"/>
        <sz val="11"/>
        <color theme="1"/>
        <rFont val="Arial"/>
        <family val="2"/>
      </rPr>
      <t>e</t>
    </r>
    <r>
      <rPr>
        <sz val="11"/>
        <color theme="1"/>
        <rFont val="Arial"/>
        <family val="2"/>
      </rPr>
      <t>)</t>
    </r>
  </si>
  <si>
    <t>μ = gas viscosity, kg/m-s</t>
  </si>
  <si>
    <t>μ = viscosity of gas, Poise</t>
  </si>
  <si>
    <t>Viscosity at Base</t>
  </si>
  <si>
    <t xml:space="preserve">HCl </t>
  </si>
  <si>
    <t xml:space="preserve">Hydrogen chloride </t>
  </si>
  <si>
    <t xml:space="preserve">He </t>
  </si>
  <si>
    <t xml:space="preserve">Helium </t>
  </si>
  <si>
    <t xml:space="preserve">Water </t>
  </si>
  <si>
    <t xml:space="preserve">Chlorine </t>
  </si>
  <si>
    <t xml:space="preserve">Nitrogen </t>
  </si>
  <si>
    <t xml:space="preserve">Oxygen </t>
  </si>
  <si>
    <t xml:space="preserve">Hydrogen </t>
  </si>
  <si>
    <t xml:space="preserve">Air </t>
  </si>
  <si>
    <t xml:space="preserve">Ammonia </t>
  </si>
  <si>
    <t>SO2</t>
  </si>
  <si>
    <t xml:space="preserve">Sulfur dioxide </t>
  </si>
  <si>
    <t xml:space="preserve">Hydrogen sulfide </t>
  </si>
  <si>
    <t xml:space="preserve">Carbon dioxide </t>
  </si>
  <si>
    <t>CO</t>
  </si>
  <si>
    <t xml:space="preserve">Carbon monoxide </t>
  </si>
  <si>
    <t xml:space="preserve">Ethyl alcohol </t>
  </si>
  <si>
    <t xml:space="preserve">Methyl alcohol </t>
  </si>
  <si>
    <t xml:space="preserve">Isopropylbenzene </t>
  </si>
  <si>
    <t xml:space="preserve">Styrene </t>
  </si>
  <si>
    <t xml:space="preserve">p-Xylene </t>
  </si>
  <si>
    <t xml:space="preserve">m-Xylene </t>
  </si>
  <si>
    <t xml:space="preserve">o-Xylene </t>
  </si>
  <si>
    <t xml:space="preserve">Ethyl-benzene </t>
  </si>
  <si>
    <t xml:space="preserve">Toluene </t>
  </si>
  <si>
    <t xml:space="preserve">Benzene </t>
  </si>
  <si>
    <t xml:space="preserve">Acetylene </t>
  </si>
  <si>
    <t xml:space="preserve">Isoprene </t>
  </si>
  <si>
    <t xml:space="preserve">1,3-Butadene </t>
  </si>
  <si>
    <t xml:space="preserve">1,2-Butadene </t>
  </si>
  <si>
    <t xml:space="preserve">1-Pentene </t>
  </si>
  <si>
    <t xml:space="preserve">Isobutene </t>
  </si>
  <si>
    <t xml:space="preserve">Trans-2-butene </t>
  </si>
  <si>
    <t xml:space="preserve">Cis-2-butene </t>
  </si>
  <si>
    <t xml:space="preserve">Butylene </t>
  </si>
  <si>
    <t xml:space="preserve">Propylene </t>
  </si>
  <si>
    <t xml:space="preserve">Ethylene </t>
  </si>
  <si>
    <t xml:space="preserve">Methylcyclohexane </t>
  </si>
  <si>
    <t xml:space="preserve">Cyclohexane </t>
  </si>
  <si>
    <t xml:space="preserve">Methylcyclopentane </t>
  </si>
  <si>
    <t xml:space="preserve">Cyclopentane </t>
  </si>
  <si>
    <t xml:space="preserve">n-Decane </t>
  </si>
  <si>
    <t xml:space="preserve">n-Nonane </t>
  </si>
  <si>
    <t xml:space="preserve">Isooctane </t>
  </si>
  <si>
    <t xml:space="preserve">Di Isobutyl </t>
  </si>
  <si>
    <t xml:space="preserve">n-octane </t>
  </si>
  <si>
    <t xml:space="preserve">Triptane </t>
  </si>
  <si>
    <t xml:space="preserve">3,3-Dimethylpentane </t>
  </si>
  <si>
    <t xml:space="preserve">2,4-Dimethylpentane </t>
  </si>
  <si>
    <t xml:space="preserve">2,2-Dimethylpentane </t>
  </si>
  <si>
    <t xml:space="preserve">3-Ethylpentane </t>
  </si>
  <si>
    <t xml:space="preserve">3-Methylhexane </t>
  </si>
  <si>
    <t xml:space="preserve">2-Methylhexane </t>
  </si>
  <si>
    <t xml:space="preserve">n-Heptane </t>
  </si>
  <si>
    <t>C6H14</t>
  </si>
  <si>
    <t xml:space="preserve">2,3-dimethylbutane </t>
  </si>
  <si>
    <t xml:space="preserve">Neo hexane </t>
  </si>
  <si>
    <t xml:space="preserve">3-methyl pentane </t>
  </si>
  <si>
    <t xml:space="preserve">2-methyl pentane </t>
  </si>
  <si>
    <t xml:space="preserve">n-hexane </t>
  </si>
  <si>
    <t xml:space="preserve">Neo-pentane </t>
  </si>
  <si>
    <t xml:space="preserve">n-pentane </t>
  </si>
  <si>
    <t xml:space="preserve">n-butane </t>
  </si>
  <si>
    <t xml:space="preserve">Propane </t>
  </si>
  <si>
    <t xml:space="preserve">Ethane </t>
  </si>
  <si>
    <t xml:space="preserve">Methane </t>
  </si>
  <si>
    <t xml:space="preserve">i-pentane </t>
  </si>
  <si>
    <t xml:space="preserve">i-butane </t>
  </si>
  <si>
    <r>
      <t>C</t>
    </r>
    <r>
      <rPr>
        <vertAlign val="subscript"/>
        <sz val="11"/>
        <color theme="1"/>
        <rFont val="Arial"/>
        <family val="2"/>
      </rPr>
      <t>6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14</t>
    </r>
  </si>
  <si>
    <r>
      <t>C</t>
    </r>
    <r>
      <rPr>
        <vertAlign val="subscript"/>
        <sz val="11"/>
        <color theme="1"/>
        <rFont val="Arial"/>
        <family val="2"/>
      </rPr>
      <t>7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 xml:space="preserve">16 </t>
    </r>
  </si>
  <si>
    <r>
      <t>C</t>
    </r>
    <r>
      <rPr>
        <vertAlign val="subscript"/>
        <sz val="11"/>
        <color theme="1"/>
        <rFont val="Arial"/>
        <family val="2"/>
      </rPr>
      <t>8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18</t>
    </r>
  </si>
  <si>
    <r>
      <t>C</t>
    </r>
    <r>
      <rPr>
        <vertAlign val="subscript"/>
        <sz val="11"/>
        <color theme="1"/>
        <rFont val="Arial"/>
        <family val="2"/>
      </rPr>
      <t>9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20</t>
    </r>
  </si>
  <si>
    <r>
      <t>C</t>
    </r>
    <r>
      <rPr>
        <vertAlign val="subscript"/>
        <sz val="11"/>
        <color theme="1"/>
        <rFont val="Arial"/>
        <family val="2"/>
      </rPr>
      <t>10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22</t>
    </r>
  </si>
  <si>
    <r>
      <t>C</t>
    </r>
    <r>
      <rPr>
        <vertAlign val="subscript"/>
        <sz val="11"/>
        <color theme="1"/>
        <rFont val="Arial"/>
        <family val="2"/>
      </rPr>
      <t>5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10</t>
    </r>
  </si>
  <si>
    <r>
      <t>C</t>
    </r>
    <r>
      <rPr>
        <vertAlign val="subscript"/>
        <sz val="11"/>
        <color theme="1"/>
        <rFont val="Arial"/>
        <family val="2"/>
      </rPr>
      <t>6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12</t>
    </r>
  </si>
  <si>
    <r>
      <t>C</t>
    </r>
    <r>
      <rPr>
        <vertAlign val="subscript"/>
        <sz val="11"/>
        <color theme="1"/>
        <rFont val="Arial"/>
        <family val="2"/>
      </rPr>
      <t>7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14</t>
    </r>
  </si>
  <si>
    <r>
      <t>C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4</t>
    </r>
  </si>
  <si>
    <r>
      <t>C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6</t>
    </r>
  </si>
  <si>
    <r>
      <t>C</t>
    </r>
    <r>
      <rPr>
        <vertAlign val="subscript"/>
        <sz val="11"/>
        <color theme="1"/>
        <rFont val="Arial"/>
        <family val="2"/>
      </rPr>
      <t>4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8</t>
    </r>
  </si>
  <si>
    <r>
      <t>C</t>
    </r>
    <r>
      <rPr>
        <vertAlign val="subscript"/>
        <sz val="11"/>
        <color theme="1"/>
        <rFont val="Arial"/>
        <family val="2"/>
      </rPr>
      <t>4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6</t>
    </r>
  </si>
  <si>
    <r>
      <t>C</t>
    </r>
    <r>
      <rPr>
        <vertAlign val="subscript"/>
        <sz val="11"/>
        <color theme="1"/>
        <rFont val="Arial"/>
        <family val="2"/>
      </rPr>
      <t>5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8</t>
    </r>
  </si>
  <si>
    <r>
      <t>C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2</t>
    </r>
  </si>
  <si>
    <r>
      <t>C</t>
    </r>
    <r>
      <rPr>
        <vertAlign val="subscript"/>
        <sz val="11"/>
        <color theme="1"/>
        <rFont val="Arial"/>
        <family val="2"/>
      </rPr>
      <t>6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6</t>
    </r>
  </si>
  <si>
    <r>
      <t>C</t>
    </r>
    <r>
      <rPr>
        <vertAlign val="subscript"/>
        <sz val="11"/>
        <color theme="1"/>
        <rFont val="Arial"/>
        <family val="2"/>
      </rPr>
      <t>7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8</t>
    </r>
  </si>
  <si>
    <r>
      <t>C</t>
    </r>
    <r>
      <rPr>
        <vertAlign val="subscript"/>
        <sz val="11"/>
        <color theme="1"/>
        <rFont val="Arial"/>
        <family val="2"/>
      </rPr>
      <t>8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10</t>
    </r>
  </si>
  <si>
    <r>
      <t>C</t>
    </r>
    <r>
      <rPr>
        <vertAlign val="subscript"/>
        <sz val="11"/>
        <color theme="1"/>
        <rFont val="Arial"/>
        <family val="2"/>
      </rPr>
      <t>8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8</t>
    </r>
  </si>
  <si>
    <r>
      <t>C</t>
    </r>
    <r>
      <rPr>
        <vertAlign val="subscript"/>
        <sz val="11"/>
        <color theme="1"/>
        <rFont val="Arial"/>
        <family val="2"/>
      </rPr>
      <t>9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12</t>
    </r>
  </si>
  <si>
    <r>
      <t>CH</t>
    </r>
    <r>
      <rPr>
        <vertAlign val="subscript"/>
        <sz val="11"/>
        <color theme="1"/>
        <rFont val="Arial"/>
        <family val="2"/>
      </rPr>
      <t>4</t>
    </r>
    <r>
      <rPr>
        <sz val="11"/>
        <color theme="1"/>
        <rFont val="Arial"/>
        <family val="2"/>
      </rPr>
      <t>O</t>
    </r>
  </si>
  <si>
    <r>
      <t>C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H</t>
    </r>
    <r>
      <rPr>
        <vertAlign val="subscript"/>
        <sz val="11"/>
        <color theme="1"/>
        <rFont val="Arial"/>
        <family val="2"/>
      </rPr>
      <t>6</t>
    </r>
    <r>
      <rPr>
        <sz val="11"/>
        <color theme="1"/>
        <rFont val="Arial"/>
        <family val="2"/>
      </rPr>
      <t>O</t>
    </r>
  </si>
  <si>
    <r>
      <t>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S</t>
    </r>
  </si>
  <si>
    <r>
      <t>SO</t>
    </r>
    <r>
      <rPr>
        <vertAlign val="subscript"/>
        <sz val="11"/>
        <color theme="1"/>
        <rFont val="Arial"/>
        <family val="2"/>
      </rPr>
      <t>2</t>
    </r>
  </si>
  <si>
    <r>
      <t>NH</t>
    </r>
    <r>
      <rPr>
        <vertAlign val="subscript"/>
        <sz val="11"/>
        <color theme="1"/>
        <rFont val="Arial"/>
        <family val="2"/>
      </rPr>
      <t>3</t>
    </r>
  </si>
  <si>
    <r>
      <t>N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+O</t>
    </r>
    <r>
      <rPr>
        <vertAlign val="subscript"/>
        <sz val="11"/>
        <color theme="1"/>
        <rFont val="Arial"/>
        <family val="2"/>
      </rPr>
      <t>2</t>
    </r>
  </si>
  <si>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2</t>
    </r>
  </si>
  <si>
    <r>
      <t>H</t>
    </r>
    <r>
      <rPr>
        <vertAlign val="subscript"/>
        <sz val="11"/>
        <color theme="1"/>
        <rFont val="Arial"/>
        <family val="2"/>
      </rPr>
      <t>2</t>
    </r>
  </si>
  <si>
    <r>
      <t>Cl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</t>
    </r>
  </si>
  <si>
    <r>
      <t>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O </t>
    </r>
  </si>
  <si>
    <t>D.</t>
  </si>
  <si>
    <t>Viscosity</t>
  </si>
  <si>
    <t>Helium</t>
  </si>
  <si>
    <t>Etylene</t>
  </si>
  <si>
    <t>Temerature (°F)</t>
  </si>
  <si>
    <t>Temerature (°K)</t>
  </si>
  <si>
    <t>Gas Viscosity (cP)</t>
  </si>
  <si>
    <t>Equation</t>
  </si>
  <si>
    <t>with temperature for a gas. Table 1.2 lists the viscosities of common gases.</t>
  </si>
  <si>
    <t xml:space="preserve">the gas viscosity increases with pressure. Figure 1.1 shows the variation of viscosity </t>
  </si>
  <si>
    <t>Since natural gas is a mixture of pure gases such as methane and ethane, the following</t>
  </si>
  <si>
    <t>formula is used to calculate the viscosity from the viscosities of component gases:</t>
  </si>
  <si>
    <t>Poise</t>
  </si>
  <si>
    <t>X1</t>
  </si>
  <si>
    <t>Y1</t>
  </si>
  <si>
    <t>X2</t>
  </si>
  <si>
    <t>Y2</t>
  </si>
  <si>
    <t>Y=aX+b</t>
  </si>
  <si>
    <t>a</t>
  </si>
  <si>
    <t>b</t>
  </si>
  <si>
    <t>y = 0.0000414*x + 0.00748</t>
  </si>
  <si>
    <t>y = 0.0000432*x + 0.00547</t>
  </si>
  <si>
    <t>y = 0.0000456*x + 0.0011</t>
  </si>
  <si>
    <t>y = 0.0000276*x + 0.00309</t>
  </si>
  <si>
    <t>y = 0.0000282*x + 0.00172</t>
  </si>
  <si>
    <t>y = 0.000027*x + 0.00136</t>
  </si>
  <si>
    <t>y = 0.0000258*x + 0.0006</t>
  </si>
  <si>
    <t>y = 0.000024*x + 0.00081</t>
  </si>
  <si>
    <t>y = 0.000024*x + 0.00041</t>
  </si>
  <si>
    <t>y = 0.0000252*x + -0.00063</t>
  </si>
  <si>
    <t>Adjust Mol%</t>
  </si>
  <si>
    <t>for Vis</t>
  </si>
  <si>
    <t>√Mol WT</t>
  </si>
  <si>
    <t>Molecular</t>
  </si>
  <si>
    <t xml:space="preserve"> Formula</t>
  </si>
  <si>
    <t xml:space="preserve"> Mol.Formula</t>
  </si>
  <si>
    <t>N2O</t>
  </si>
  <si>
    <t>Ar</t>
  </si>
  <si>
    <t>NO</t>
  </si>
  <si>
    <t>(CN)2</t>
  </si>
  <si>
    <t>HBr</t>
  </si>
  <si>
    <t>F2</t>
  </si>
  <si>
    <t>Acetone</t>
  </si>
  <si>
    <r>
      <t>CH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COCH</t>
    </r>
    <r>
      <rPr>
        <vertAlign val="subscript"/>
        <sz val="11"/>
        <color theme="1"/>
        <rFont val="Arial"/>
        <family val="2"/>
      </rPr>
      <t>3</t>
    </r>
  </si>
  <si>
    <t>Argon</t>
  </si>
  <si>
    <t>Nitrous oxide</t>
  </si>
  <si>
    <t>Nitric oxide</t>
  </si>
  <si>
    <t>Dicyan</t>
  </si>
  <si>
    <t>Hydrogen bromide</t>
  </si>
  <si>
    <t>Sulfur Dioxide</t>
  </si>
  <si>
    <t>Fluorine</t>
  </si>
  <si>
    <t>y = 0.000022*x + -0.00001</t>
  </si>
  <si>
    <t>y = 0.000044*x + 0.00459</t>
  </si>
  <si>
    <t>y = 0.000052*x + 0.005</t>
  </si>
  <si>
    <t>y = 0.000019*x + 0.00321</t>
  </si>
  <si>
    <t>y = 0.000042*x + 0.00023</t>
  </si>
  <si>
    <t>y = 0.000045*x + 0.00002</t>
  </si>
  <si>
    <t>y = 0.000048*x + 0.0048</t>
  </si>
  <si>
    <t>y = 0.000046*x + 0.00114</t>
  </si>
  <si>
    <t>y = 0.00003*x + 0.00141</t>
  </si>
  <si>
    <t>y = 0.000024*x + 0.00055</t>
  </si>
  <si>
    <t>y = 0.000059*x + 0.00509</t>
  </si>
  <si>
    <t>y = 0.000035*x + -0.00026</t>
  </si>
  <si>
    <t>y = 0.000052*x + -0.0011</t>
  </si>
  <si>
    <t>y = 0.000034*x + 0.00002</t>
  </si>
  <si>
    <t>y = 0.000064*x + -0.00047</t>
  </si>
  <si>
    <t>y = 0.000047*x + -0.00123</t>
  </si>
  <si>
    <t>y = 0.000094*x + -0.00516</t>
  </si>
  <si>
    <t>Compressibility Factor (Z)</t>
  </si>
  <si>
    <r>
      <t>Viscosity at Base  (</t>
    </r>
    <r>
      <rPr>
        <sz val="11"/>
        <color theme="1"/>
        <rFont val="Arial"/>
        <family val="2"/>
      </rPr>
      <t>μ</t>
    </r>
    <r>
      <rPr>
        <sz val="11"/>
        <color theme="1"/>
        <rFont val="Arial"/>
        <family val="2"/>
      </rPr>
      <t>)</t>
    </r>
  </si>
  <si>
    <t>Reynolds number  (Re)</t>
  </si>
  <si>
    <t>Pipe ID    (D)</t>
  </si>
  <si>
    <t>Pipeline Efficiency  (E)  &lt;1.0</t>
  </si>
  <si>
    <r>
      <t>Ave. Gas Temperature  (T</t>
    </r>
    <r>
      <rPr>
        <vertAlign val="subscript"/>
        <sz val="11"/>
        <color theme="1"/>
        <rFont val="Arial"/>
        <family val="2"/>
      </rPr>
      <t>f</t>
    </r>
    <r>
      <rPr>
        <sz val="11"/>
        <color theme="1"/>
        <rFont val="Arial"/>
        <family val="2"/>
      </rPr>
      <t>)</t>
    </r>
  </si>
  <si>
    <t>Specific Gravity  (G)</t>
  </si>
  <si>
    <r>
      <t>(P</t>
    </r>
    <r>
      <rPr>
        <vertAlign val="subscript"/>
        <sz val="11"/>
        <color theme="1"/>
        <rFont val="Arial"/>
        <family val="2"/>
      </rPr>
      <t>1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- e</t>
    </r>
    <r>
      <rPr>
        <vertAlign val="superscript"/>
        <sz val="11"/>
        <color theme="1"/>
        <rFont val="Arial"/>
        <family val="2"/>
      </rPr>
      <t>s</t>
    </r>
    <r>
      <rPr>
        <sz val="11"/>
        <color theme="1"/>
        <rFont val="Arial"/>
        <family val="2"/>
      </rPr>
      <t>P</t>
    </r>
    <r>
      <rPr>
        <vertAlign val="subscript"/>
        <sz val="11"/>
        <color theme="1"/>
        <rFont val="Arial"/>
        <family val="2"/>
      </rPr>
      <t>2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  <r>
      <rPr>
        <vertAlign val="superscript"/>
        <sz val="11"/>
        <color theme="1"/>
        <rFont val="Arial"/>
        <family val="2"/>
      </rPr>
      <t>0.51</t>
    </r>
  </si>
  <si>
    <t>Unit</t>
  </si>
  <si>
    <r>
      <t>Base Pressure (P</t>
    </r>
    <r>
      <rPr>
        <vertAlign val="subscript"/>
        <sz val="11"/>
        <color theme="1"/>
        <rFont val="Arial"/>
        <family val="2"/>
      </rPr>
      <t>b</t>
    </r>
    <r>
      <rPr>
        <sz val="11"/>
        <color theme="1"/>
        <rFont val="Arial"/>
        <family val="2"/>
      </rPr>
      <t xml:space="preserve">) </t>
    </r>
  </si>
  <si>
    <r>
      <t>Base Temperature (T</t>
    </r>
    <r>
      <rPr>
        <vertAlign val="subscript"/>
        <sz val="11"/>
        <color theme="1"/>
        <rFont val="Arial"/>
        <family val="2"/>
      </rPr>
      <t>b</t>
    </r>
    <r>
      <rPr>
        <sz val="11"/>
        <color theme="1"/>
        <rFont val="Arial"/>
        <family val="2"/>
      </rPr>
      <t>)</t>
    </r>
  </si>
  <si>
    <t>%</t>
  </si>
  <si>
    <t>Calculation Result</t>
  </si>
  <si>
    <t>E.</t>
  </si>
  <si>
    <t>Critical Pressure of Gas Mixture</t>
  </si>
  <si>
    <t>Pipeline Length   (L)</t>
  </si>
  <si>
    <r>
      <t>Height Difference   (H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-H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</t>
    </r>
  </si>
  <si>
    <r>
      <t>Average Pressure   (P</t>
    </r>
    <r>
      <rPr>
        <vertAlign val="subscript"/>
        <sz val="11"/>
        <color theme="1"/>
        <rFont val="Arial"/>
        <family val="2"/>
      </rPr>
      <t>avg</t>
    </r>
    <r>
      <rPr>
        <sz val="11"/>
        <color theme="1"/>
        <rFont val="Arial"/>
        <family val="2"/>
      </rPr>
      <t>)</t>
    </r>
  </si>
  <si>
    <t>Reduced Pressure  (Pr)</t>
  </si>
  <si>
    <t>Reduced Temperature  (Tr)</t>
  </si>
  <si>
    <t>Open Sheet "Calculation"</t>
  </si>
  <si>
    <t>1.</t>
  </si>
  <si>
    <t>2.</t>
  </si>
  <si>
    <t xml:space="preserve"> : Manual input cells</t>
  </si>
  <si>
    <t>3.</t>
  </si>
  <si>
    <t>4.</t>
  </si>
  <si>
    <t>Input gas pipeline data in Range C78:C84.</t>
  </si>
  <si>
    <t>Input Mol. % in Range D6:D69.</t>
  </si>
  <si>
    <t>1st Iteration</t>
  </si>
  <si>
    <t>2nd Iteration</t>
  </si>
  <si>
    <t>3rd Iteration</t>
  </si>
  <si>
    <t>General</t>
  </si>
  <si>
    <t>Gas Pipeline Hydraulic Calculation Tool</t>
  </si>
  <si>
    <t xml:space="preserve">as turbulent flow, taking into account of compressibility factor on successive iteration of </t>
  </si>
  <si>
    <t>calculation in the average pipe segment pressure.</t>
  </si>
  <si>
    <t>This tool is to calculate the pressure drop in gas pipeline by Panhandle B Equation</t>
  </si>
  <si>
    <t>5.</t>
  </si>
  <si>
    <t>1)</t>
  </si>
  <si>
    <t>2)</t>
  </si>
  <si>
    <t>6.</t>
  </si>
  <si>
    <t>References</t>
  </si>
  <si>
    <t>Viscosity Table -1</t>
  </si>
  <si>
    <t>Viscosity Table -2</t>
  </si>
  <si>
    <t>Viscosity Table-2 : http://www.ryutai.co.jp/frame/ftech-data.htm</t>
  </si>
  <si>
    <t>Data of Compressibility factor : JIS M 8010, 1993</t>
  </si>
  <si>
    <t>Equation and Gas Data : Gas Pipeline Hydraulics by E. Shashi Menon</t>
  </si>
  <si>
    <t>This table contains formulas for successive iteration of calculations from Initial through to 3rd Iteration.</t>
  </si>
  <si>
    <t>Proportional</t>
  </si>
  <si>
    <r>
      <t>Consider a pipe segment with upstream pressure P1 and downstream pressure P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,</t>
    </r>
  </si>
  <si>
    <r>
      <t>we may use an arithmetic average of (P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+ P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)/2. However, it has been found</t>
    </r>
  </si>
  <si>
    <t>(°K)</t>
  </si>
  <si>
    <t>(kPa)</t>
  </si>
  <si>
    <t>(Poise)</t>
  </si>
  <si>
    <r>
      <t>Σ(μ</t>
    </r>
    <r>
      <rPr>
        <vertAlign val="subscript"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y</t>
    </r>
    <r>
      <rPr>
        <vertAlign val="subscript"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√M</t>
    </r>
    <r>
      <rPr>
        <vertAlign val="subscript"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)</t>
    </r>
  </si>
  <si>
    <r>
      <t>Σ(</t>
    </r>
    <r>
      <rPr>
        <sz val="11"/>
        <color theme="1"/>
        <rFont val="Arial"/>
        <family val="2"/>
      </rPr>
      <t>y</t>
    </r>
    <r>
      <rPr>
        <vertAlign val="subscript"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√M</t>
    </r>
    <r>
      <rPr>
        <vertAlign val="subscript"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)</t>
    </r>
  </si>
  <si>
    <r>
      <t>Upstream Pressure  (P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</t>
    </r>
  </si>
  <si>
    <r>
      <t>Downstream Pressure  (P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</si>
  <si>
    <t>Input either Upstream or Downstream Pressure in C83 or C84 respectively.</t>
  </si>
  <si>
    <t>Tool displays the calculation results automatically by formulas in Range D88:G107.</t>
  </si>
  <si>
    <t>This successive result will be displayed in the pail Yellow cell between E103:G103 for Upstream or E104:G104 for Downstream respectively.</t>
  </si>
  <si>
    <t>The successive cell will be automatically colored with pail Yellow and with display of "Answer" in a cell in Range E107:G107.</t>
  </si>
  <si>
    <r>
      <t>Σ(P</t>
    </r>
    <r>
      <rPr>
        <vertAlign val="subscript"/>
        <sz val="11"/>
        <color theme="1"/>
        <rFont val="Arial"/>
        <family val="2"/>
      </rPr>
      <t>c</t>
    </r>
    <r>
      <rPr>
        <sz val="11"/>
        <color theme="1"/>
        <rFont val="Arial"/>
        <family val="2"/>
      </rPr>
      <t>)</t>
    </r>
  </si>
  <si>
    <r>
      <t>Σ(T</t>
    </r>
    <r>
      <rPr>
        <vertAlign val="subscript"/>
        <sz val="11"/>
        <color theme="1"/>
        <rFont val="Arial"/>
        <family val="2"/>
      </rPr>
      <t>c</t>
    </r>
    <r>
      <rPr>
        <sz val="11"/>
        <color theme="1"/>
        <rFont val="Arial"/>
        <family val="2"/>
      </rPr>
      <t>)</t>
    </r>
  </si>
  <si>
    <r>
      <t>Σ(</t>
    </r>
    <r>
      <rPr>
        <sz val="11"/>
        <color theme="1"/>
        <rFont val="Arial"/>
        <family val="2"/>
      </rPr>
      <t>M</t>
    </r>
    <r>
      <rPr>
        <vertAlign val="subscript"/>
        <sz val="11"/>
        <color theme="1"/>
        <rFont val="Arial"/>
        <family val="2"/>
      </rPr>
      <t>i</t>
    </r>
    <r>
      <rPr>
        <sz val="11"/>
        <color theme="1"/>
        <rFont val="Arial"/>
        <family val="2"/>
      </rPr>
      <t>)</t>
    </r>
  </si>
  <si>
    <t xml:space="preserve"> &lt;---- Input either Upstream or Downstream Pressure</t>
  </si>
  <si>
    <t>Elevation adjustment 
parameter (s)</t>
  </si>
  <si>
    <t>Transmission Factor</t>
  </si>
  <si>
    <t>Gas Pipeline Input Data</t>
  </si>
  <si>
    <t>Iterated Calculation by Panhandle B Equation</t>
  </si>
  <si>
    <t>Calculation Results by Panhandle B Equation</t>
  </si>
  <si>
    <t>7.</t>
  </si>
  <si>
    <t>All worksheets are protected without password.</t>
  </si>
  <si>
    <t>Manual for Gas Pipeline Hydraulic Calculation Tool (Limited Edition with Protection)</t>
  </si>
  <si>
    <t xml:space="preserve"> &lt;---- Input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</si>
</sst>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_(* #,##0.00_);_(* \(#,##0.00\);_(* &quot;-&quot;??_);_(@_)"/>
    <numFmt numFmtId="177" formatCode="#,##0.000"/>
    <numFmt numFmtId="178" formatCode="0.0000"/>
    <numFmt numFmtId="179" formatCode="#,##0.0000"/>
    <numFmt numFmtId="180" formatCode="#,##0.0"/>
    <numFmt numFmtId="181" formatCode="0.000"/>
    <numFmt numFmtId="182" formatCode="0.0000%"/>
    <numFmt numFmtId="183" formatCode="0.0000000"/>
    <numFmt numFmtId="184" formatCode="0.000000"/>
    <numFmt numFmtId="185" formatCode="#,##0.000000_);\(#,##0.000000\)"/>
    <numFmt numFmtId="186" formatCode="#,##0.0000000"/>
  </numFmts>
  <fonts count="18">
    <font>
      <sz val="11"/>
      <color theme="1"/>
      <name val="ＭＳ Ｐゴシック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6"/>
      <name val="ＭＳ Ｐゴシック"/>
      <family val="3"/>
      <charset val="128"/>
      <scheme val="minor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theme="1"/>
      <name val="ＭＳ Ｐゴシック"/>
      <family val="2"/>
      <scheme val="minor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176" fontId="16" fillId="0" borderId="0" applyFont="0" applyFill="0" applyBorder="0" applyAlignment="0" applyProtection="0"/>
  </cellStyleXfs>
  <cellXfs count="128">
    <xf numFmtId="0" fontId="0" fillId="0" borderId="0" xfId="0"/>
    <xf numFmtId="0" fontId="11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/>
    <xf numFmtId="0" fontId="9" fillId="0" borderId="0" xfId="0" applyFont="1"/>
    <xf numFmtId="0" fontId="9" fillId="2" borderId="1" xfId="0" applyFont="1" applyFill="1" applyBorder="1"/>
    <xf numFmtId="0" fontId="9" fillId="2" borderId="2" xfId="0" applyFont="1" applyFill="1" applyBorder="1" applyAlignment="1">
      <alignment horizontal="center" wrapText="1"/>
    </xf>
    <xf numFmtId="0" fontId="9" fillId="0" borderId="1" xfId="0" applyFont="1" applyBorder="1"/>
    <xf numFmtId="10" fontId="9" fillId="0" borderId="1" xfId="0" applyNumberFormat="1" applyFont="1" applyBorder="1"/>
    <xf numFmtId="4" fontId="9" fillId="0" borderId="1" xfId="0" applyNumberFormat="1" applyFont="1" applyBorder="1"/>
    <xf numFmtId="3" fontId="9" fillId="0" borderId="1" xfId="0" applyNumberFormat="1" applyFont="1" applyBorder="1"/>
    <xf numFmtId="0" fontId="9" fillId="0" borderId="0" xfId="0" applyFont="1" applyBorder="1" applyAlignment="1">
      <alignment horizontal="centerContinuous" wrapText="1"/>
    </xf>
    <xf numFmtId="0" fontId="9" fillId="0" borderId="0" xfId="0" applyFont="1" applyBorder="1" applyAlignment="1">
      <alignment horizontal="centerContinuous"/>
    </xf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177" fontId="9" fillId="0" borderId="0" xfId="0" applyNumberFormat="1" applyFont="1" applyBorder="1"/>
    <xf numFmtId="4" fontId="9" fillId="0" borderId="0" xfId="0" applyNumberFormat="1" applyFont="1" applyBorder="1"/>
    <xf numFmtId="3" fontId="9" fillId="0" borderId="0" xfId="0" applyNumberFormat="1" applyFont="1" applyBorder="1"/>
    <xf numFmtId="0" fontId="13" fillId="0" borderId="0" xfId="0" applyFont="1"/>
    <xf numFmtId="0" fontId="13" fillId="0" borderId="0" xfId="0" applyFont="1" applyAlignment="1">
      <alignment horizontal="center"/>
    </xf>
    <xf numFmtId="0" fontId="9" fillId="0" borderId="0" xfId="0" applyFont="1" applyAlignment="1"/>
    <xf numFmtId="2" fontId="9" fillId="0" borderId="0" xfId="0" applyNumberFormat="1" applyFont="1"/>
    <xf numFmtId="2" fontId="9" fillId="0" borderId="2" xfId="0" applyNumberFormat="1" applyFont="1" applyBorder="1"/>
    <xf numFmtId="0" fontId="9" fillId="0" borderId="4" xfId="0" applyFont="1" applyBorder="1" applyAlignment="1">
      <alignment horizontal="centerContinuous"/>
    </xf>
    <xf numFmtId="0" fontId="9" fillId="0" borderId="1" xfId="0" applyFont="1" applyBorder="1" applyAlignment="1">
      <alignment horizontal="centerContinuous"/>
    </xf>
    <xf numFmtId="2" fontId="9" fillId="0" borderId="3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178" fontId="9" fillId="0" borderId="0" xfId="0" applyNumberFormat="1" applyFont="1"/>
    <xf numFmtId="0" fontId="9" fillId="0" borderId="2" xfId="0" applyFont="1" applyBorder="1" applyAlignment="1">
      <alignment horizontal="centerContinuous" wrapText="1"/>
    </xf>
    <xf numFmtId="0" fontId="9" fillId="0" borderId="2" xfId="0" applyFont="1" applyBorder="1" applyAlignment="1">
      <alignment horizontal="centerContinuous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177" fontId="9" fillId="0" borderId="1" xfId="0" applyNumberFormat="1" applyFont="1" applyBorder="1"/>
    <xf numFmtId="0" fontId="9" fillId="0" borderId="0" xfId="0" applyNumberFormat="1" applyFont="1"/>
    <xf numFmtId="0" fontId="9" fillId="4" borderId="1" xfId="0" applyFont="1" applyFill="1" applyBorder="1"/>
    <xf numFmtId="180" fontId="9" fillId="0" borderId="1" xfId="0" applyNumberFormat="1" applyFont="1" applyBorder="1"/>
    <xf numFmtId="0" fontId="8" fillId="0" borderId="2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/>
    <xf numFmtId="0" fontId="9" fillId="2" borderId="3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178" fontId="9" fillId="0" borderId="1" xfId="0" applyNumberFormat="1" applyFont="1" applyBorder="1"/>
    <xf numFmtId="0" fontId="8" fillId="0" borderId="3" xfId="0" applyFont="1" applyBorder="1"/>
    <xf numFmtId="178" fontId="9" fillId="0" borderId="3" xfId="0" applyNumberFormat="1" applyFont="1" applyBorder="1"/>
    <xf numFmtId="0" fontId="8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Continuous"/>
    </xf>
    <xf numFmtId="0" fontId="8" fillId="2" borderId="1" xfId="0" applyFont="1" applyFill="1" applyBorder="1"/>
    <xf numFmtId="180" fontId="9" fillId="2" borderId="1" xfId="0" applyNumberFormat="1" applyFont="1" applyFill="1" applyBorder="1"/>
    <xf numFmtId="0" fontId="8" fillId="2" borderId="1" xfId="0" applyFont="1" applyFill="1" applyBorder="1" applyAlignment="1">
      <alignment horizontal="center"/>
    </xf>
    <xf numFmtId="178" fontId="11" fillId="0" borderId="1" xfId="0" applyNumberFormat="1" applyFont="1" applyBorder="1"/>
    <xf numFmtId="0" fontId="8" fillId="2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1" fillId="0" borderId="1" xfId="0" applyFont="1" applyBorder="1"/>
    <xf numFmtId="0" fontId="7" fillId="2" borderId="2" xfId="0" applyFont="1" applyFill="1" applyBorder="1"/>
    <xf numFmtId="0" fontId="8" fillId="2" borderId="3" xfId="0" applyFont="1" applyFill="1" applyBorder="1"/>
    <xf numFmtId="0" fontId="7" fillId="0" borderId="0" xfId="0" applyFont="1"/>
    <xf numFmtId="0" fontId="7" fillId="2" borderId="3" xfId="0" applyFont="1" applyFill="1" applyBorder="1"/>
    <xf numFmtId="0" fontId="7" fillId="5" borderId="6" xfId="0" applyFont="1" applyFill="1" applyBorder="1" applyAlignment="1">
      <alignment vertical="center" wrapText="1"/>
    </xf>
    <xf numFmtId="0" fontId="8" fillId="0" borderId="4" xfId="0" applyFont="1" applyBorder="1"/>
    <xf numFmtId="0" fontId="9" fillId="0" borderId="4" xfId="0" applyFont="1" applyBorder="1"/>
    <xf numFmtId="0" fontId="7" fillId="0" borderId="1" xfId="0" applyFont="1" applyBorder="1"/>
    <xf numFmtId="178" fontId="7" fillId="5" borderId="5" xfId="0" applyNumberFormat="1" applyFont="1" applyFill="1" applyBorder="1" applyAlignment="1">
      <alignment vertical="center" wrapText="1"/>
    </xf>
    <xf numFmtId="178" fontId="7" fillId="5" borderId="7" xfId="0" applyNumberFormat="1" applyFont="1" applyFill="1" applyBorder="1" applyAlignment="1">
      <alignment vertical="center" wrapText="1"/>
    </xf>
    <xf numFmtId="0" fontId="7" fillId="0" borderId="0" xfId="0" applyFont="1" applyBorder="1"/>
    <xf numFmtId="181" fontId="9" fillId="2" borderId="1" xfId="0" applyNumberFormat="1" applyFont="1" applyFill="1" applyBorder="1"/>
    <xf numFmtId="0" fontId="6" fillId="0" borderId="0" xfId="0" applyFont="1" applyBorder="1"/>
    <xf numFmtId="0" fontId="6" fillId="0" borderId="0" xfId="0" quotePrefix="1" applyFont="1" applyBorder="1" applyAlignment="1">
      <alignment horizontal="center"/>
    </xf>
    <xf numFmtId="10" fontId="9" fillId="4" borderId="1" xfId="0" applyNumberFormat="1" applyFont="1" applyFill="1" applyBorder="1"/>
    <xf numFmtId="4" fontId="9" fillId="4" borderId="1" xfId="0" applyNumberFormat="1" applyFont="1" applyFill="1" applyBorder="1"/>
    <xf numFmtId="0" fontId="9" fillId="4" borderId="1" xfId="0" applyNumberFormat="1" applyFont="1" applyFill="1" applyBorder="1"/>
    <xf numFmtId="177" fontId="9" fillId="4" borderId="1" xfId="0" applyNumberFormat="1" applyFont="1" applyFill="1" applyBorder="1"/>
    <xf numFmtId="3" fontId="9" fillId="4" borderId="1" xfId="0" applyNumberFormat="1" applyFont="1" applyFill="1" applyBorder="1"/>
    <xf numFmtId="181" fontId="9" fillId="4" borderId="1" xfId="0" applyNumberFormat="1" applyFont="1" applyFill="1" applyBorder="1"/>
    <xf numFmtId="179" fontId="9" fillId="4" borderId="1" xfId="0" applyNumberFormat="1" applyFont="1" applyFill="1" applyBorder="1"/>
    <xf numFmtId="1" fontId="9" fillId="4" borderId="1" xfId="0" applyNumberFormat="1" applyFont="1" applyFill="1" applyBorder="1"/>
    <xf numFmtId="0" fontId="9" fillId="4" borderId="8" xfId="0" applyFont="1" applyFill="1" applyBorder="1"/>
    <xf numFmtId="182" fontId="9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Continuous"/>
    </xf>
    <xf numFmtId="181" fontId="9" fillId="6" borderId="1" xfId="0" applyNumberFormat="1" applyFont="1" applyFill="1" applyBorder="1"/>
    <xf numFmtId="181" fontId="9" fillId="7" borderId="1" xfId="0" applyNumberFormat="1" applyFont="1" applyFill="1" applyBorder="1"/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/>
    <xf numFmtId="0" fontId="5" fillId="2" borderId="1" xfId="0" applyFont="1" applyFill="1" applyBorder="1" applyAlignment="1">
      <alignment horizontal="center" shrinkToFit="1"/>
    </xf>
    <xf numFmtId="0" fontId="5" fillId="0" borderId="0" xfId="0" applyFont="1"/>
    <xf numFmtId="183" fontId="9" fillId="0" borderId="0" xfId="0" applyNumberFormat="1" applyFont="1"/>
    <xf numFmtId="184" fontId="9" fillId="0" borderId="0" xfId="0" applyNumberFormat="1" applyFont="1"/>
    <xf numFmtId="0" fontId="4" fillId="0" borderId="0" xfId="0" applyFont="1"/>
    <xf numFmtId="184" fontId="9" fillId="0" borderId="1" xfId="0" applyNumberFormat="1" applyFont="1" applyBorder="1"/>
    <xf numFmtId="183" fontId="9" fillId="4" borderId="1" xfId="0" applyNumberFormat="1" applyFont="1" applyFill="1" applyBorder="1"/>
    <xf numFmtId="0" fontId="4" fillId="2" borderId="2" xfId="0" applyFont="1" applyFill="1" applyBorder="1" applyAlignment="1">
      <alignment horizontal="center" wrapText="1"/>
    </xf>
    <xf numFmtId="185" fontId="4" fillId="0" borderId="0" xfId="1" quotePrefix="1" applyNumberFormat="1" applyFont="1"/>
    <xf numFmtId="3" fontId="4" fillId="0" borderId="1" xfId="0" applyNumberFormat="1" applyFont="1" applyBorder="1" applyAlignment="1">
      <alignment horizontal="center"/>
    </xf>
    <xf numFmtId="184" fontId="9" fillId="0" borderId="0" xfId="0" applyNumberFormat="1" applyFont="1" applyBorder="1"/>
    <xf numFmtId="0" fontId="4" fillId="0" borderId="0" xfId="0" applyFont="1" applyBorder="1"/>
    <xf numFmtId="0" fontId="3" fillId="0" borderId="0" xfId="0" applyFont="1"/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/>
    <xf numFmtId="0" fontId="6" fillId="2" borderId="1" xfId="0" applyFont="1" applyFill="1" applyBorder="1"/>
    <xf numFmtId="0" fontId="11" fillId="2" borderId="1" xfId="0" applyFont="1" applyFill="1" applyBorder="1" applyAlignment="1"/>
    <xf numFmtId="0" fontId="9" fillId="8" borderId="1" xfId="0" applyFont="1" applyFill="1" applyBorder="1"/>
    <xf numFmtId="0" fontId="4" fillId="2" borderId="1" xfId="0" applyFont="1" applyFill="1" applyBorder="1" applyAlignment="1">
      <alignment horizontal="center"/>
    </xf>
    <xf numFmtId="186" fontId="9" fillId="4" borderId="1" xfId="0" applyNumberFormat="1" applyFont="1" applyFill="1" applyBorder="1"/>
    <xf numFmtId="10" fontId="9" fillId="3" borderId="1" xfId="0" applyNumberFormat="1" applyFont="1" applyFill="1" applyBorder="1" applyProtection="1">
      <protection locked="0"/>
    </xf>
    <xf numFmtId="184" fontId="9" fillId="3" borderId="1" xfId="0" applyNumberFormat="1" applyFont="1" applyFill="1" applyBorder="1" applyProtection="1">
      <protection locked="0"/>
    </xf>
    <xf numFmtId="4" fontId="9" fillId="3" borderId="1" xfId="0" applyNumberFormat="1" applyFont="1" applyFill="1" applyBorder="1" applyProtection="1">
      <protection locked="0"/>
    </xf>
    <xf numFmtId="3" fontId="9" fillId="3" borderId="1" xfId="0" applyNumberFormat="1" applyFont="1" applyFill="1" applyBorder="1" applyProtection="1">
      <protection locked="0"/>
    </xf>
    <xf numFmtId="0" fontId="9" fillId="3" borderId="1" xfId="0" applyNumberFormat="1" applyFont="1" applyFill="1" applyBorder="1" applyProtection="1">
      <protection locked="0"/>
    </xf>
    <xf numFmtId="0" fontId="9" fillId="0" borderId="1" xfId="0" applyFont="1" applyFill="1" applyBorder="1" applyProtection="1">
      <protection locked="0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/>
    <xf numFmtId="3" fontId="17" fillId="4" borderId="1" xfId="0" applyNumberFormat="1" applyFont="1" applyFill="1" applyBorder="1"/>
    <xf numFmtId="0" fontId="1" fillId="0" borderId="0" xfId="0" applyFont="1"/>
  </cellXfs>
  <cellStyles count="2">
    <cellStyle name="Comma" xfId="1" builtinId="3"/>
    <cellStyle name="Normal" xfId="0" builtinId="0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3" tint="-0.24994659260841701"/>
        </patternFill>
      </fill>
    </dxf>
    <dxf>
      <fill>
        <patternFill>
          <bgColor theme="3" tint="-0.24994659260841701"/>
        </patternFill>
      </fill>
      <border>
        <vertical/>
        <horizontal/>
      </border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3772725184128"/>
          <c:y val="5.0958217745351322E-2"/>
          <c:w val="0.64353973908268403"/>
          <c:h val="0.83405998962057382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'Gas Data'!$I$77</c:f>
              <c:strCache>
                <c:ptCount val="1"/>
                <c:pt idx="0">
                  <c:v>Helium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Data'!$K$77:$N$77</c:f>
            </c:numRef>
          </c:yVal>
          <c:smooth val="1"/>
        </c:ser>
        <c:ser>
          <c:idx val="2"/>
          <c:order val="1"/>
          <c:tx>
            <c:strRef>
              <c:f>'Gas Data'!$I$78</c:f>
              <c:strCache>
                <c:ptCount val="1"/>
                <c:pt idx="0">
                  <c:v>Air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Data'!$K$78:$N$78</c:f>
            </c:numRef>
          </c:yVal>
          <c:smooth val="1"/>
        </c:ser>
        <c:ser>
          <c:idx val="3"/>
          <c:order val="2"/>
          <c:tx>
            <c:strRef>
              <c:f>'Gas Data'!$I$79</c:f>
              <c:strCache>
                <c:ptCount val="1"/>
                <c:pt idx="0">
                  <c:v>Carbon dioxide 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Data'!$K$79:$N$79</c:f>
            </c:numRef>
          </c:yVal>
          <c:smooth val="1"/>
        </c:ser>
        <c:ser>
          <c:idx val="4"/>
          <c:order val="3"/>
          <c:tx>
            <c:strRef>
              <c:f>'Gas Data'!$I$80</c:f>
              <c:strCache>
                <c:ptCount val="1"/>
                <c:pt idx="0">
                  <c:v>Methane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Data'!$K$80:$N$80</c:f>
            </c:numRef>
          </c:yVal>
          <c:smooth val="1"/>
        </c:ser>
        <c:ser>
          <c:idx val="5"/>
          <c:order val="4"/>
          <c:tx>
            <c:strRef>
              <c:f>'Gas Data'!$I$81</c:f>
              <c:strCache>
                <c:ptCount val="1"/>
                <c:pt idx="0">
                  <c:v>Etylene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Data'!$K$81:$N$81</c:f>
            </c:numRef>
          </c:yVal>
          <c:smooth val="1"/>
        </c:ser>
        <c:ser>
          <c:idx val="6"/>
          <c:order val="5"/>
          <c:tx>
            <c:strRef>
              <c:f>'Gas Data'!$I$82</c:f>
              <c:strCache>
                <c:ptCount val="1"/>
                <c:pt idx="0">
                  <c:v>Ethane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Data'!$K$82:$N$82</c:f>
            </c:numRef>
          </c:yVal>
          <c:smooth val="1"/>
        </c:ser>
        <c:ser>
          <c:idx val="7"/>
          <c:order val="6"/>
          <c:tx>
            <c:strRef>
              <c:f>'Gas Data'!$I$83</c:f>
              <c:strCache>
                <c:ptCount val="1"/>
                <c:pt idx="0">
                  <c:v>Propane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Data'!$K$83:$N$83</c:f>
            </c:numRef>
          </c:yVal>
          <c:smooth val="1"/>
        </c:ser>
        <c:ser>
          <c:idx val="8"/>
          <c:order val="7"/>
          <c:tx>
            <c:strRef>
              <c:f>'Gas Data'!$I$84</c:f>
              <c:strCache>
                <c:ptCount val="1"/>
                <c:pt idx="0">
                  <c:v>i-butane 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Data'!$K$84:$N$84</c:f>
            </c:numRef>
          </c:yVal>
          <c:smooth val="1"/>
        </c:ser>
        <c:ser>
          <c:idx val="9"/>
          <c:order val="8"/>
          <c:tx>
            <c:strRef>
              <c:f>'Gas Data'!$I$85</c:f>
              <c:strCache>
                <c:ptCount val="1"/>
                <c:pt idx="0">
                  <c:v>n-butane 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Data'!$K$85:$N$85</c:f>
            </c:numRef>
          </c:yVal>
          <c:smooth val="1"/>
        </c:ser>
        <c:ser>
          <c:idx val="10"/>
          <c:order val="9"/>
          <c:tx>
            <c:strRef>
              <c:f>'Gas Data'!$I$86</c:f>
              <c:strCache>
                <c:ptCount val="1"/>
                <c:pt idx="0">
                  <c:v>n-pentane </c:v>
                </c:pt>
              </c:strCache>
            </c:strRef>
          </c:tx>
          <c:xVal>
            <c:numRef>
              <c:f>'Gas Data'!$K$76:$N$76</c:f>
            </c:numRef>
          </c:xVal>
          <c:yVal>
            <c:numRef>
              <c:f>'Gas Data'!$K$86:$N$86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738176"/>
        <c:axId val="125018496"/>
      </c:scatterChart>
      <c:valAx>
        <c:axId val="124738176"/>
        <c:scaling>
          <c:orientation val="minMax"/>
          <c:max val="460"/>
          <c:min val="280"/>
        </c:scaling>
        <c:delete val="0"/>
        <c:axPos val="b"/>
        <c:majorGridlines/>
        <c:numFmt formatCode="#,##0.0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125018496"/>
        <c:crosses val="autoZero"/>
        <c:crossBetween val="midCat"/>
        <c:majorUnit val="20"/>
      </c:valAx>
      <c:valAx>
        <c:axId val="125018496"/>
        <c:scaling>
          <c:orientation val="minMax"/>
          <c:max val="2.4000000000000011E-2"/>
          <c:min val="4.0000000000000079E-3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124738176"/>
        <c:crosses val="autoZero"/>
        <c:crossBetween val="midCat"/>
        <c:majorUnit val="2.0000000000000039E-3"/>
      </c:valAx>
    </c:plotArea>
    <c:legend>
      <c:legendPos val="r"/>
      <c:layout>
        <c:manualLayout>
          <c:xMode val="edge"/>
          <c:yMode val="edge"/>
          <c:x val="0.78003245836117285"/>
          <c:y val="8.5285804643097735E-2"/>
          <c:w val="0.20684578084125468"/>
          <c:h val="0.87102857971855563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3772725184128"/>
          <c:y val="5.0958217745351322E-2"/>
          <c:w val="0.59866226831518676"/>
          <c:h val="0.83405998962057382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'Gas Data'!$I$90</c:f>
              <c:strCache>
                <c:ptCount val="1"/>
                <c:pt idx="0">
                  <c:v>n-hexane 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Data'!$K$90:$N$90</c:f>
            </c:numRef>
          </c:yVal>
          <c:smooth val="1"/>
        </c:ser>
        <c:ser>
          <c:idx val="2"/>
          <c:order val="1"/>
          <c:tx>
            <c:strRef>
              <c:f>'Gas Data'!$I$91</c:f>
              <c:strCache>
                <c:ptCount val="1"/>
                <c:pt idx="0">
                  <c:v>Carbon monoxide 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Data'!$K$91:$N$91</c:f>
            </c:numRef>
          </c:yVal>
          <c:smooth val="1"/>
        </c:ser>
        <c:ser>
          <c:idx val="3"/>
          <c:order val="2"/>
          <c:tx>
            <c:strRef>
              <c:f>'Gas Data'!$I$92</c:f>
              <c:strCache>
                <c:ptCount val="1"/>
                <c:pt idx="0">
                  <c:v>Oxygen 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Data'!$K$92:$N$92</c:f>
            </c:numRef>
          </c:yVal>
          <c:smooth val="1"/>
        </c:ser>
        <c:ser>
          <c:idx val="4"/>
          <c:order val="3"/>
          <c:tx>
            <c:strRef>
              <c:f>'Gas Data'!$I$93</c:f>
              <c:strCache>
                <c:ptCount val="1"/>
                <c:pt idx="0">
                  <c:v>Hydrogen 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Data'!$K$93:$N$93</c:f>
            </c:numRef>
          </c:yVal>
          <c:smooth val="1"/>
        </c:ser>
        <c:ser>
          <c:idx val="5"/>
          <c:order val="4"/>
          <c:tx>
            <c:strRef>
              <c:f>'Gas Data'!$I$94</c:f>
              <c:strCache>
                <c:ptCount val="1"/>
                <c:pt idx="0">
                  <c:v>Hydrogen sulfide 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Data'!$K$94:$N$94</c:f>
            </c:numRef>
          </c:yVal>
          <c:smooth val="1"/>
        </c:ser>
        <c:ser>
          <c:idx val="6"/>
          <c:order val="5"/>
          <c:tx>
            <c:strRef>
              <c:f>'Gas Data'!$I$95</c:f>
              <c:strCache>
                <c:ptCount val="1"/>
                <c:pt idx="0">
                  <c:v>Chlorine 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Data'!$K$95:$N$95</c:f>
            </c:numRef>
          </c:yVal>
          <c:smooth val="1"/>
        </c:ser>
        <c:ser>
          <c:idx val="7"/>
          <c:order val="6"/>
          <c:tx>
            <c:strRef>
              <c:f>'Gas Data'!$I$96</c:f>
              <c:strCache>
                <c:ptCount val="1"/>
                <c:pt idx="0">
                  <c:v>Nitric oxide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Data'!$K$96:$N$96</c:f>
            </c:numRef>
          </c:yVal>
          <c:smooth val="1"/>
        </c:ser>
        <c:ser>
          <c:idx val="8"/>
          <c:order val="7"/>
          <c:tx>
            <c:strRef>
              <c:f>'Gas Data'!$I$97</c:f>
              <c:strCache>
                <c:ptCount val="1"/>
                <c:pt idx="0">
                  <c:v>Nitrous oxide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Data'!$K$97:$N$97</c:f>
            </c:numRef>
          </c:yVal>
          <c:smooth val="1"/>
        </c:ser>
        <c:ser>
          <c:idx val="9"/>
          <c:order val="8"/>
          <c:tx>
            <c:strRef>
              <c:f>'Gas Data'!$I$98</c:f>
              <c:strCache>
                <c:ptCount val="1"/>
                <c:pt idx="0">
                  <c:v>Acetylene 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Data'!$K$98:$N$98</c:f>
            </c:numRef>
          </c:yVal>
          <c:smooth val="1"/>
        </c:ser>
        <c:ser>
          <c:idx val="10"/>
          <c:order val="9"/>
          <c:tx>
            <c:strRef>
              <c:f>'Gas Data'!$I$99</c:f>
              <c:strCache>
                <c:ptCount val="1"/>
                <c:pt idx="0">
                  <c:v>Acetone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Data'!$K$99:$N$99</c:f>
            </c:numRef>
          </c:yVal>
          <c:smooth val="1"/>
        </c:ser>
        <c:ser>
          <c:idx val="0"/>
          <c:order val="10"/>
          <c:tx>
            <c:strRef>
              <c:f>'Gas Data'!$I$100</c:f>
              <c:strCache>
                <c:ptCount val="1"/>
                <c:pt idx="0">
                  <c:v>Argon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Data'!$K$100:$N$100</c:f>
            </c:numRef>
          </c:yVal>
          <c:smooth val="1"/>
        </c:ser>
        <c:ser>
          <c:idx val="11"/>
          <c:order val="11"/>
          <c:tx>
            <c:strRef>
              <c:f>'Gas Data'!$I$101</c:f>
              <c:strCache>
                <c:ptCount val="1"/>
                <c:pt idx="0">
                  <c:v>Ammonia 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Data'!$K$101:$N$101</c:f>
            </c:numRef>
          </c:yVal>
          <c:smooth val="1"/>
        </c:ser>
        <c:ser>
          <c:idx val="12"/>
          <c:order val="12"/>
          <c:tx>
            <c:strRef>
              <c:f>'Gas Data'!$I$102</c:f>
              <c:strCache>
                <c:ptCount val="1"/>
                <c:pt idx="0">
                  <c:v>Hydrogen chloride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xVal>
            <c:numRef>
              <c:f>'Gas Data'!$K$89:$N$89</c:f>
            </c:numRef>
          </c:xVal>
          <c:yVal>
            <c:numRef>
              <c:f>'Gas Data'!$K$102:$N$102</c:f>
            </c:numRef>
          </c:yVal>
          <c:smooth val="1"/>
        </c:ser>
        <c:ser>
          <c:idx val="13"/>
          <c:order val="13"/>
          <c:tx>
            <c:strRef>
              <c:f>'Gas Data'!$I$103</c:f>
              <c:strCache>
                <c:ptCount val="1"/>
                <c:pt idx="0">
                  <c:v>Dicyan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Data'!$K$103:$N$103</c:f>
            </c:numRef>
          </c:yVal>
          <c:smooth val="1"/>
        </c:ser>
        <c:ser>
          <c:idx val="14"/>
          <c:order val="14"/>
          <c:tx>
            <c:strRef>
              <c:f>'Gas Data'!$I$104</c:f>
              <c:strCache>
                <c:ptCount val="1"/>
                <c:pt idx="0">
                  <c:v>Hydrogen bromide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xVal>
            <c:numRef>
              <c:f>'Gas Data'!$K$89:$N$89</c:f>
            </c:numRef>
          </c:xVal>
          <c:yVal>
            <c:numRef>
              <c:f>'Gas Data'!$K$104:$N$104</c:f>
            </c:numRef>
          </c:yVal>
          <c:smooth val="1"/>
        </c:ser>
        <c:ser>
          <c:idx val="15"/>
          <c:order val="15"/>
          <c:tx>
            <c:strRef>
              <c:f>'Gas Data'!$I$105</c:f>
              <c:strCache>
                <c:ptCount val="1"/>
                <c:pt idx="0">
                  <c:v>Sulfur Dioxide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Data'!$K$105:$N$105</c:f>
            </c:numRef>
          </c:yVal>
          <c:smooth val="1"/>
        </c:ser>
        <c:ser>
          <c:idx val="16"/>
          <c:order val="16"/>
          <c:tx>
            <c:strRef>
              <c:f>'Gas Data'!$I$106</c:f>
              <c:strCache>
                <c:ptCount val="1"/>
                <c:pt idx="0">
                  <c:v>Fluorine</c:v>
                </c:pt>
              </c:strCache>
            </c:strRef>
          </c:tx>
          <c:xVal>
            <c:numRef>
              <c:f>'Gas Data'!$K$89:$N$89</c:f>
            </c:numRef>
          </c:xVal>
          <c:yVal>
            <c:numRef>
              <c:f>'Gas Data'!$K$106:$N$106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4080"/>
        <c:axId val="48495616"/>
      </c:scatterChart>
      <c:valAx>
        <c:axId val="48494080"/>
        <c:scaling>
          <c:orientation val="minMax"/>
          <c:max val="390"/>
          <c:min val="270"/>
        </c:scaling>
        <c:delete val="0"/>
        <c:axPos val="b"/>
        <c:majorGridlines/>
        <c:numFmt formatCode="#,##0.0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48495616"/>
        <c:crosses val="autoZero"/>
        <c:crossBetween val="midCat"/>
        <c:majorUnit val="20"/>
      </c:valAx>
      <c:valAx>
        <c:axId val="48495616"/>
        <c:scaling>
          <c:orientation val="minMax"/>
          <c:max val="3.0000000000000016E-2"/>
          <c:min val="4.0000000000000079E-3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48494080"/>
        <c:crosses val="autoZero"/>
        <c:crossBetween val="midCat"/>
        <c:majorUnit val="2.0000000000000039E-3"/>
      </c:valAx>
    </c:plotArea>
    <c:legend>
      <c:legendPos val="r"/>
      <c:layout>
        <c:manualLayout>
          <c:xMode val="edge"/>
          <c:yMode val="edge"/>
          <c:x val="0.72806913622311176"/>
          <c:y val="1.3375799935120471E-2"/>
          <c:w val="0.27193086377689052"/>
          <c:h val="0.9866242000648807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72</xdr:row>
      <xdr:rowOff>152400</xdr:rowOff>
    </xdr:from>
    <xdr:to>
      <xdr:col>7</xdr:col>
      <xdr:colOff>209550</xdr:colOff>
      <xdr:row>86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</xdr:colOff>
      <xdr:row>87</xdr:row>
      <xdr:rowOff>38099</xdr:rowOff>
    </xdr:from>
    <xdr:to>
      <xdr:col>7</xdr:col>
      <xdr:colOff>180975</xdr:colOff>
      <xdr:row>120</xdr:row>
      <xdr:rowOff>85725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19050</xdr:colOff>
      <xdr:row>70</xdr:row>
      <xdr:rowOff>4762</xdr:rowOff>
    </xdr:from>
    <xdr:ext cx="942976" cy="4357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7000875" y="13111162"/>
              <a:ext cx="942976" cy="4357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/>
                      </a:rPr>
                      <m:t>𝑅𝑒</m:t>
                    </m:r>
                    <m:r>
                      <a:rPr lang="en-US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𝑢𝐷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𝜌</m:t>
                        </m:r>
                      </m:num>
                      <m:den>
                        <m:r>
                          <a:rPr lang="en-US" sz="1100" b="0" i="1">
                            <a:latin typeface="Cambria Math"/>
                            <a:ea typeface="Cambria Math"/>
                          </a:rPr>
                          <m:t>𝜇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7000875" y="13111162"/>
              <a:ext cx="942976" cy="4357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𝑅𝑒=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𝑢𝐷𝜌/</a:t>
              </a:r>
              <a:r>
                <a:rPr lang="en-US" sz="1100" b="0" i="0">
                  <a:latin typeface="Cambria Math"/>
                  <a:ea typeface="Cambria Math"/>
                </a:rPr>
                <a:t>𝜇</a:t>
              </a:r>
              <a:endParaRPr lang="en-US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8</xdr:row>
          <xdr:rowOff>76200</xdr:rowOff>
        </xdr:from>
        <xdr:to>
          <xdr:col>3</xdr:col>
          <xdr:colOff>342900</xdr:colOff>
          <xdr:row>10</xdr:row>
          <xdr:rowOff>133350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12</xdr:row>
          <xdr:rowOff>104775</xdr:rowOff>
        </xdr:from>
        <xdr:to>
          <xdr:col>3</xdr:col>
          <xdr:colOff>9525</xdr:colOff>
          <xdr:row>15</xdr:row>
          <xdr:rowOff>9525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21</xdr:row>
          <xdr:rowOff>76200</xdr:rowOff>
        </xdr:from>
        <xdr:to>
          <xdr:col>4</xdr:col>
          <xdr:colOff>561975</xdr:colOff>
          <xdr:row>23</xdr:row>
          <xdr:rowOff>152400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21</xdr:row>
          <xdr:rowOff>47625</xdr:rowOff>
        </xdr:from>
        <xdr:to>
          <xdr:col>9</xdr:col>
          <xdr:colOff>657225</xdr:colOff>
          <xdr:row>23</xdr:row>
          <xdr:rowOff>123825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38</xdr:row>
          <xdr:rowOff>85725</xdr:rowOff>
        </xdr:from>
        <xdr:to>
          <xdr:col>3</xdr:col>
          <xdr:colOff>38100</xdr:colOff>
          <xdr:row>40</xdr:row>
          <xdr:rowOff>114300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44</xdr:row>
          <xdr:rowOff>38100</xdr:rowOff>
        </xdr:from>
        <xdr:to>
          <xdr:col>3</xdr:col>
          <xdr:colOff>361950</xdr:colOff>
          <xdr:row>46</xdr:row>
          <xdr:rowOff>152400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53</xdr:row>
          <xdr:rowOff>85725</xdr:rowOff>
        </xdr:from>
        <xdr:to>
          <xdr:col>2</xdr:col>
          <xdr:colOff>419100</xdr:colOff>
          <xdr:row>55</xdr:row>
          <xdr:rowOff>133350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63</xdr:row>
          <xdr:rowOff>104775</xdr:rowOff>
        </xdr:from>
        <xdr:to>
          <xdr:col>2</xdr:col>
          <xdr:colOff>666750</xdr:colOff>
          <xdr:row>65</xdr:row>
          <xdr:rowOff>142875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63</xdr:row>
          <xdr:rowOff>123825</xdr:rowOff>
        </xdr:from>
        <xdr:to>
          <xdr:col>5</xdr:col>
          <xdr:colOff>9525</xdr:colOff>
          <xdr:row>66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428625</xdr:colOff>
          <xdr:row>63</xdr:row>
          <xdr:rowOff>133350</xdr:rowOff>
        </xdr:from>
        <xdr:to>
          <xdr:col>6</xdr:col>
          <xdr:colOff>361950</xdr:colOff>
          <xdr:row>65</xdr:row>
          <xdr:rowOff>133350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69</xdr:row>
          <xdr:rowOff>161925</xdr:rowOff>
        </xdr:from>
        <xdr:to>
          <xdr:col>3</xdr:col>
          <xdr:colOff>323850</xdr:colOff>
          <xdr:row>72</xdr:row>
          <xdr:rowOff>114300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93</xdr:row>
          <xdr:rowOff>133350</xdr:rowOff>
        </xdr:from>
        <xdr:to>
          <xdr:col>2</xdr:col>
          <xdr:colOff>457200</xdr:colOff>
          <xdr:row>96</xdr:row>
          <xdr:rowOff>57150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98</xdr:row>
          <xdr:rowOff>133350</xdr:rowOff>
        </xdr:from>
        <xdr:to>
          <xdr:col>3</xdr:col>
          <xdr:colOff>495300</xdr:colOff>
          <xdr:row>100</xdr:row>
          <xdr:rowOff>152400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101</xdr:row>
          <xdr:rowOff>28575</xdr:rowOff>
        </xdr:from>
        <xdr:to>
          <xdr:col>3</xdr:col>
          <xdr:colOff>447675</xdr:colOff>
          <xdr:row>103</xdr:row>
          <xdr:rowOff>38100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6"/>
  <sheetViews>
    <sheetView showGridLines="0" showRowColHeaders="0" tabSelected="1" workbookViewId="0">
      <pane xSplit="20" ySplit="30" topLeftCell="U64" activePane="bottomRight" state="frozen"/>
      <selection pane="topRight" activeCell="U1" sqref="U1"/>
      <selection pane="bottomLeft" activeCell="A31" sqref="A31"/>
      <selection pane="bottomRight" activeCell="I12" sqref="I12"/>
    </sheetView>
  </sheetViews>
  <sheetFormatPr defaultColWidth="9.125" defaultRowHeight="14.25"/>
  <cols>
    <col min="1" max="1" width="4.375" style="15" customWidth="1"/>
    <col min="2" max="2" width="5" style="15" customWidth="1"/>
    <col min="3" max="5" width="12.625" style="15" customWidth="1"/>
    <col min="6" max="6" width="10.625" style="15" customWidth="1"/>
    <col min="7" max="7" width="10.875" style="15" customWidth="1"/>
    <col min="8" max="16384" width="9.125" style="15"/>
  </cols>
  <sheetData>
    <row r="1" spans="1:7" ht="15">
      <c r="A1" s="21" t="s">
        <v>346</v>
      </c>
    </row>
    <row r="3" spans="1:7">
      <c r="A3" s="72" t="s">
        <v>295</v>
      </c>
      <c r="B3" s="71" t="s">
        <v>305</v>
      </c>
    </row>
    <row r="4" spans="1:7">
      <c r="B4" s="71" t="s">
        <v>309</v>
      </c>
      <c r="D4" s="4"/>
      <c r="E4" s="4"/>
      <c r="F4" s="13"/>
      <c r="G4" s="14"/>
    </row>
    <row r="5" spans="1:7">
      <c r="B5" s="71" t="s">
        <v>307</v>
      </c>
      <c r="D5" s="4"/>
      <c r="E5" s="4"/>
      <c r="F5" s="13"/>
      <c r="G5" s="14"/>
    </row>
    <row r="6" spans="1:7">
      <c r="B6" s="71" t="s">
        <v>308</v>
      </c>
      <c r="D6" s="4"/>
      <c r="E6" s="4"/>
      <c r="F6" s="13"/>
      <c r="G6" s="14"/>
    </row>
    <row r="7" spans="1:7">
      <c r="D7" s="16"/>
      <c r="E7" s="16"/>
      <c r="F7" s="13"/>
      <c r="G7" s="14"/>
    </row>
    <row r="8" spans="1:7">
      <c r="A8" s="72" t="s">
        <v>296</v>
      </c>
      <c r="B8" s="71" t="s">
        <v>294</v>
      </c>
      <c r="D8" s="17"/>
      <c r="E8" s="4"/>
      <c r="F8" s="4"/>
      <c r="G8" s="17"/>
    </row>
    <row r="9" spans="1:7">
      <c r="B9" s="89"/>
      <c r="C9" s="5" t="s">
        <v>297</v>
      </c>
      <c r="D9" s="18"/>
      <c r="E9" s="19"/>
      <c r="F9" s="20"/>
      <c r="G9" s="19"/>
    </row>
    <row r="10" spans="1:7">
      <c r="C10" s="16"/>
      <c r="D10" s="18"/>
      <c r="E10" s="19"/>
      <c r="F10" s="20"/>
      <c r="G10" s="19"/>
    </row>
    <row r="11" spans="1:7">
      <c r="A11" s="72" t="s">
        <v>298</v>
      </c>
      <c r="B11" s="71" t="s">
        <v>301</v>
      </c>
      <c r="C11" s="17"/>
      <c r="D11" s="18"/>
      <c r="E11" s="19"/>
      <c r="F11" s="20"/>
      <c r="G11" s="19"/>
    </row>
    <row r="12" spans="1:7">
      <c r="C12" s="5"/>
      <c r="D12" s="18"/>
      <c r="E12" s="19"/>
      <c r="F12" s="20"/>
      <c r="G12" s="19"/>
    </row>
    <row r="13" spans="1:7">
      <c r="A13" s="72" t="s">
        <v>299</v>
      </c>
      <c r="B13" s="71" t="s">
        <v>300</v>
      </c>
      <c r="D13" s="18"/>
      <c r="E13" s="19"/>
      <c r="F13" s="20"/>
      <c r="G13" s="19"/>
    </row>
    <row r="14" spans="1:7">
      <c r="B14" s="104" t="s">
        <v>331</v>
      </c>
      <c r="D14" s="18"/>
      <c r="E14" s="19"/>
      <c r="F14" s="20"/>
      <c r="G14" s="19"/>
    </row>
    <row r="15" spans="1:7">
      <c r="D15" s="18"/>
      <c r="E15" s="19"/>
      <c r="F15" s="20"/>
      <c r="G15" s="19"/>
    </row>
    <row r="16" spans="1:7">
      <c r="A16" s="72" t="s">
        <v>310</v>
      </c>
      <c r="B16" s="104" t="s">
        <v>332</v>
      </c>
      <c r="D16" s="18"/>
      <c r="E16" s="19"/>
      <c r="F16" s="20"/>
      <c r="G16" s="19"/>
    </row>
    <row r="17" spans="1:7">
      <c r="B17" s="91" t="s">
        <v>311</v>
      </c>
      <c r="C17" s="71" t="s">
        <v>320</v>
      </c>
      <c r="D17" s="18"/>
      <c r="E17" s="19"/>
      <c r="F17" s="20"/>
      <c r="G17" s="19"/>
    </row>
    <row r="18" spans="1:7">
      <c r="B18" s="91" t="s">
        <v>312</v>
      </c>
      <c r="C18" s="104" t="s">
        <v>333</v>
      </c>
      <c r="D18" s="18"/>
      <c r="E18" s="19"/>
      <c r="F18" s="20"/>
      <c r="G18" s="19"/>
    </row>
    <row r="19" spans="1:7">
      <c r="B19" s="91"/>
      <c r="C19" s="104" t="s">
        <v>334</v>
      </c>
      <c r="D19" s="18"/>
      <c r="E19" s="19"/>
      <c r="F19" s="20"/>
      <c r="G19" s="19"/>
    </row>
    <row r="20" spans="1:7">
      <c r="D20" s="18"/>
      <c r="E20" s="19"/>
      <c r="F20" s="20"/>
      <c r="G20" s="19"/>
    </row>
    <row r="21" spans="1:7">
      <c r="A21" s="72" t="s">
        <v>313</v>
      </c>
      <c r="B21" s="125" t="s">
        <v>345</v>
      </c>
      <c r="D21" s="18"/>
      <c r="E21" s="19"/>
      <c r="F21" s="20"/>
      <c r="G21" s="19"/>
    </row>
    <row r="23" spans="1:7">
      <c r="A23" s="124" t="s">
        <v>344</v>
      </c>
      <c r="B23" s="71" t="s">
        <v>314</v>
      </c>
    </row>
    <row r="24" spans="1:7">
      <c r="B24" s="71" t="s">
        <v>319</v>
      </c>
    </row>
    <row r="25" spans="1:7">
      <c r="B25" s="5" t="s">
        <v>317</v>
      </c>
    </row>
    <row r="26" spans="1:7">
      <c r="B26" s="71" t="s">
        <v>318</v>
      </c>
    </row>
  </sheetData>
  <sheetProtection password="DF22" sheet="1" objects="1" scenarios="1"/>
  <phoneticPr fontId="10"/>
  <pageMargins left="0.7" right="0.7" top="0.75" bottom="0.75" header="0.3" footer="0.3"/>
  <pageSetup paperSize="9" orientation="portrait" r:id="rId1"/>
  <ignoredErrors>
    <ignoredError sqref="A3:A9 A11:A21 A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E115"/>
  <sheetViews>
    <sheetView zoomScale="90" zoomScaleNormal="90" workbookViewId="0">
      <selection activeCell="F89" sqref="F89"/>
    </sheetView>
  </sheetViews>
  <sheetFormatPr defaultColWidth="9.125" defaultRowHeight="14.25" outlineLevelRow="1" outlineLevelCol="1"/>
  <cols>
    <col min="1" max="1" width="4.25" style="6" customWidth="1"/>
    <col min="2" max="2" width="30.125" style="6" customWidth="1"/>
    <col min="3" max="3" width="16.375" style="6" customWidth="1"/>
    <col min="4" max="4" width="13" style="6" customWidth="1"/>
    <col min="5" max="7" width="13.125" style="6" customWidth="1"/>
    <col min="8" max="8" width="9.875" style="6" customWidth="1"/>
    <col min="9" max="9" width="8.25" style="6" customWidth="1"/>
    <col min="10" max="10" width="11.375" style="6" customWidth="1"/>
    <col min="11" max="11" width="11.375" style="6" hidden="1" customWidth="1" outlineLevel="1"/>
    <col min="12" max="12" width="7.25" style="6" hidden="1" customWidth="1" outlineLevel="1"/>
    <col min="13" max="13" width="12.125" style="6" hidden="1" customWidth="1" outlineLevel="1"/>
    <col min="14" max="14" width="7.25" style="6" hidden="1" customWidth="1" outlineLevel="1"/>
    <col min="15" max="15" width="9.375" style="6" hidden="1" customWidth="1" outlineLevel="1"/>
    <col min="16" max="18" width="7.25" style="6" hidden="1" customWidth="1" outlineLevel="1"/>
    <col min="19" max="19" width="9.25" style="6" hidden="1" customWidth="1" outlineLevel="1"/>
    <col min="20" max="26" width="7.25" style="6" hidden="1" customWidth="1" outlineLevel="1"/>
    <col min="27" max="27" width="9.625" style="6" hidden="1" customWidth="1" outlineLevel="1"/>
    <col min="28" max="30" width="9.125" style="6" hidden="1" customWidth="1" outlineLevel="1"/>
    <col min="31" max="31" width="9.125" style="6" collapsed="1"/>
    <col min="32" max="16384" width="9.125" style="6"/>
  </cols>
  <sheetData>
    <row r="1" spans="1:13" ht="15">
      <c r="A1" s="21" t="s">
        <v>306</v>
      </c>
      <c r="J1" s="96"/>
      <c r="K1" s="96"/>
    </row>
    <row r="2" spans="1:13">
      <c r="J2" s="96"/>
      <c r="K2" s="96"/>
    </row>
    <row r="3" spans="1:13" ht="15">
      <c r="A3" s="22" t="s">
        <v>16</v>
      </c>
      <c r="B3" s="21" t="s">
        <v>73</v>
      </c>
      <c r="C3" s="21"/>
      <c r="J3" s="96"/>
      <c r="K3" s="96"/>
    </row>
    <row r="4" spans="1:13" ht="28.5">
      <c r="B4" s="41" t="s">
        <v>68</v>
      </c>
      <c r="C4" s="8" t="s">
        <v>9</v>
      </c>
      <c r="D4" s="41" t="s">
        <v>72</v>
      </c>
      <c r="E4" s="100" t="s">
        <v>8</v>
      </c>
      <c r="F4" s="8" t="s">
        <v>7</v>
      </c>
      <c r="G4" s="8" t="s">
        <v>6</v>
      </c>
      <c r="H4" s="56" t="s">
        <v>236</v>
      </c>
      <c r="I4" s="56" t="s">
        <v>238</v>
      </c>
      <c r="J4" s="56" t="s">
        <v>107</v>
      </c>
      <c r="K4" s="96"/>
    </row>
    <row r="5" spans="1:13">
      <c r="B5" s="42"/>
      <c r="C5" s="42"/>
      <c r="D5" s="42"/>
      <c r="E5" s="43"/>
      <c r="F5" s="44" t="s">
        <v>324</v>
      </c>
      <c r="G5" s="44" t="s">
        <v>325</v>
      </c>
      <c r="H5" s="44" t="s">
        <v>237</v>
      </c>
      <c r="I5" s="44"/>
      <c r="J5" s="44" t="s">
        <v>326</v>
      </c>
      <c r="K5" s="96"/>
    </row>
    <row r="6" spans="1:13" ht="15.75">
      <c r="B6" s="7" t="s">
        <v>174</v>
      </c>
      <c r="C6" s="114" t="s">
        <v>13</v>
      </c>
      <c r="D6" s="118">
        <v>0.95200000000000007</v>
      </c>
      <c r="E6" s="11">
        <v>16.042999999999999</v>
      </c>
      <c r="F6" s="11">
        <v>190.56</v>
      </c>
      <c r="G6" s="12">
        <v>4592.1000000000004</v>
      </c>
      <c r="H6" s="10">
        <f>IF(OR(D6="",J6=""),"",D6/SUMIFS($D$6:$D$70,$J$6:$J$70,"&gt;0"))</f>
        <v>0.96453900709219864</v>
      </c>
      <c r="I6" s="11">
        <f>ROUND(E6^0.5,2)</f>
        <v>4.01</v>
      </c>
      <c r="J6" s="98">
        <f>(0.0000276*(273+15) + 0.00309)/100</f>
        <v>1.1038800000000001E-4</v>
      </c>
      <c r="K6" s="96"/>
      <c r="M6" s="101"/>
    </row>
    <row r="7" spans="1:13" ht="18.75">
      <c r="B7" s="7" t="s">
        <v>173</v>
      </c>
      <c r="C7" s="7" t="s">
        <v>83</v>
      </c>
      <c r="D7" s="118">
        <v>2.5000000000000001E-2</v>
      </c>
      <c r="E7" s="11">
        <v>30.07</v>
      </c>
      <c r="F7" s="11">
        <v>305.41000000000003</v>
      </c>
      <c r="G7" s="12">
        <v>4874.8</v>
      </c>
      <c r="H7" s="10">
        <f t="shared" ref="H7:H70" si="0">IF(OR(D7="",J7=""),"",D7/SUMIFS($D$6:$D$70,$J$6:$J$70,"&gt;0"))</f>
        <v>2.5329280648429587E-2</v>
      </c>
      <c r="I7" s="11">
        <f t="shared" ref="I7:I69" si="1">ROUND(E7^0.5,2)</f>
        <v>5.48</v>
      </c>
      <c r="J7" s="98">
        <f>(0.000027*(273+15) + 0.00136)/100</f>
        <v>9.1360000000000006E-5</v>
      </c>
      <c r="K7" s="103"/>
      <c r="M7" s="101"/>
    </row>
    <row r="8" spans="1:13" ht="18.75">
      <c r="B8" s="7" t="s">
        <v>172</v>
      </c>
      <c r="C8" s="7" t="s">
        <v>84</v>
      </c>
      <c r="D8" s="118">
        <v>2E-3</v>
      </c>
      <c r="E8" s="11">
        <v>44.097000000000001</v>
      </c>
      <c r="F8" s="11">
        <v>369.78</v>
      </c>
      <c r="G8" s="12">
        <v>4254.2</v>
      </c>
      <c r="H8" s="10">
        <f t="shared" si="0"/>
        <v>2.0263424518743669E-3</v>
      </c>
      <c r="I8" s="11">
        <f t="shared" si="1"/>
        <v>6.64</v>
      </c>
      <c r="J8" s="98">
        <f>(0.0000258*(273+15) + 0.0006)/100</f>
        <v>8.0303999999999996E-5</v>
      </c>
      <c r="K8" s="103"/>
      <c r="M8" s="101"/>
    </row>
    <row r="9" spans="1:13" ht="18.75">
      <c r="B9" s="52" t="s">
        <v>176</v>
      </c>
      <c r="C9" s="7" t="s">
        <v>85</v>
      </c>
      <c r="D9" s="118">
        <v>2.9999999999999997E-4</v>
      </c>
      <c r="E9" s="11">
        <v>58.122999999999998</v>
      </c>
      <c r="F9" s="11">
        <v>407.82</v>
      </c>
      <c r="G9" s="12">
        <v>3639.9</v>
      </c>
      <c r="H9" s="10">
        <f t="shared" si="0"/>
        <v>3.0395136778115498E-4</v>
      </c>
      <c r="I9" s="11">
        <f t="shared" si="1"/>
        <v>7.62</v>
      </c>
      <c r="J9" s="98">
        <f>(0.000024*(273+15) + 0.00081)/100</f>
        <v>7.7219999999999996E-5</v>
      </c>
      <c r="K9" s="103"/>
      <c r="M9" s="101"/>
    </row>
    <row r="10" spans="1:13" ht="18.75">
      <c r="B10" s="7" t="s">
        <v>171</v>
      </c>
      <c r="C10" s="7" t="s">
        <v>85</v>
      </c>
      <c r="D10" s="118">
        <v>2.9999999999999997E-4</v>
      </c>
      <c r="E10" s="11">
        <v>58.122999999999998</v>
      </c>
      <c r="F10" s="11">
        <v>425.11</v>
      </c>
      <c r="G10" s="12">
        <v>3784</v>
      </c>
      <c r="H10" s="10">
        <f t="shared" si="0"/>
        <v>3.0395136778115498E-4</v>
      </c>
      <c r="I10" s="11">
        <f t="shared" si="1"/>
        <v>7.62</v>
      </c>
      <c r="J10" s="98">
        <f>(0.000024*(273+15)+0.00041)/100</f>
        <v>7.3219999999999994E-5</v>
      </c>
      <c r="K10" s="103"/>
      <c r="M10" s="101"/>
    </row>
    <row r="11" spans="1:13" ht="18.75">
      <c r="B11" s="7" t="s">
        <v>175</v>
      </c>
      <c r="C11" s="7" t="s">
        <v>86</v>
      </c>
      <c r="D11" s="118">
        <v>1E-4</v>
      </c>
      <c r="E11" s="11">
        <v>72.150000000000006</v>
      </c>
      <c r="F11" s="11">
        <v>460.35</v>
      </c>
      <c r="G11" s="12">
        <v>3381.3</v>
      </c>
      <c r="H11" s="10">
        <f t="shared" si="0"/>
        <v>1.0131712259371835E-4</v>
      </c>
      <c r="I11" s="11">
        <f t="shared" si="1"/>
        <v>8.49</v>
      </c>
      <c r="J11" s="98">
        <f>( 0.0000252*(273+15)+ -0.00063)/100</f>
        <v>6.6275999999999987E-5</v>
      </c>
      <c r="K11" s="103"/>
      <c r="M11" s="101"/>
    </row>
    <row r="12" spans="1:13" ht="18.75">
      <c r="B12" s="7" t="s">
        <v>170</v>
      </c>
      <c r="C12" s="7" t="s">
        <v>86</v>
      </c>
      <c r="D12" s="118">
        <v>1E-4</v>
      </c>
      <c r="E12" s="11">
        <v>72.150000000000006</v>
      </c>
      <c r="F12" s="11">
        <v>469.65</v>
      </c>
      <c r="G12" s="12">
        <v>3365.4</v>
      </c>
      <c r="H12" s="10">
        <f t="shared" si="0"/>
        <v>1.0131712259371835E-4</v>
      </c>
      <c r="I12" s="11">
        <f t="shared" si="1"/>
        <v>8.49</v>
      </c>
      <c r="J12" s="98">
        <f>( 0.0000252*(273+15)+ -0.00063)/100</f>
        <v>6.6275999999999987E-5</v>
      </c>
      <c r="K12" s="103"/>
      <c r="M12" s="101"/>
    </row>
    <row r="13" spans="1:13" ht="18.75">
      <c r="B13" s="7" t="s">
        <v>169</v>
      </c>
      <c r="C13" s="7" t="s">
        <v>86</v>
      </c>
      <c r="D13" s="118"/>
      <c r="E13" s="11">
        <v>72.150000000000006</v>
      </c>
      <c r="F13" s="11">
        <v>433.71</v>
      </c>
      <c r="G13" s="12">
        <v>3199.3</v>
      </c>
      <c r="H13" s="10" t="str">
        <f t="shared" si="0"/>
        <v/>
      </c>
      <c r="I13" s="11">
        <f t="shared" si="1"/>
        <v>8.49</v>
      </c>
      <c r="J13" s="98">
        <f>( 0.0000252*(273+15)+ -0.00063)/100</f>
        <v>6.6275999999999987E-5</v>
      </c>
      <c r="K13" s="103"/>
      <c r="M13" s="101"/>
    </row>
    <row r="14" spans="1:13" ht="18.75">
      <c r="B14" s="7" t="s">
        <v>168</v>
      </c>
      <c r="C14" s="7" t="s">
        <v>87</v>
      </c>
      <c r="D14" s="118">
        <v>1E-4</v>
      </c>
      <c r="E14" s="11">
        <v>86.177000000000007</v>
      </c>
      <c r="F14" s="11">
        <v>507.48</v>
      </c>
      <c r="G14" s="12">
        <v>3012.4</v>
      </c>
      <c r="H14" s="10">
        <f t="shared" si="0"/>
        <v>1.0131712259371835E-4</v>
      </c>
      <c r="I14" s="11">
        <f t="shared" si="1"/>
        <v>9.2799999999999994</v>
      </c>
      <c r="J14" s="98">
        <f xml:space="preserve"> 0.000022*(273+15) + -0.00001</f>
        <v>6.326E-3</v>
      </c>
      <c r="K14" s="103"/>
      <c r="M14" s="101"/>
    </row>
    <row r="15" spans="1:13" ht="18.75">
      <c r="B15" s="7" t="s">
        <v>167</v>
      </c>
      <c r="C15" s="52" t="s">
        <v>177</v>
      </c>
      <c r="D15" s="118"/>
      <c r="E15" s="11">
        <v>86.177000000000007</v>
      </c>
      <c r="F15" s="11">
        <v>497.46</v>
      </c>
      <c r="G15" s="12">
        <v>3010.4</v>
      </c>
      <c r="H15" s="10" t="str">
        <f t="shared" si="0"/>
        <v/>
      </c>
      <c r="I15" s="11">
        <f t="shared" si="1"/>
        <v>9.2799999999999994</v>
      </c>
      <c r="J15" s="98">
        <f t="shared" ref="J15:J17" si="2" xml:space="preserve"> 0.000022*(273+15) + -0.00001</f>
        <v>6.326E-3</v>
      </c>
      <c r="K15" s="103"/>
      <c r="M15" s="101"/>
    </row>
    <row r="16" spans="1:13" ht="18.75">
      <c r="B16" s="7" t="s">
        <v>166</v>
      </c>
      <c r="C16" s="52" t="s">
        <v>177</v>
      </c>
      <c r="D16" s="118"/>
      <c r="E16" s="11">
        <v>86.177000000000007</v>
      </c>
      <c r="F16" s="11">
        <v>504.37</v>
      </c>
      <c r="G16" s="12">
        <v>3120</v>
      </c>
      <c r="H16" s="10" t="str">
        <f t="shared" si="0"/>
        <v/>
      </c>
      <c r="I16" s="11">
        <f t="shared" si="1"/>
        <v>9.2799999999999994</v>
      </c>
      <c r="J16" s="98">
        <f t="shared" si="2"/>
        <v>6.326E-3</v>
      </c>
      <c r="K16" s="103"/>
      <c r="M16" s="101"/>
    </row>
    <row r="17" spans="2:13" ht="18.75">
      <c r="B17" s="7" t="s">
        <v>165</v>
      </c>
      <c r="C17" s="52" t="s">
        <v>177</v>
      </c>
      <c r="D17" s="118"/>
      <c r="E17" s="11">
        <v>86.177000000000007</v>
      </c>
      <c r="F17" s="11">
        <v>488.66</v>
      </c>
      <c r="G17" s="12">
        <v>3080</v>
      </c>
      <c r="H17" s="10" t="str">
        <f t="shared" si="0"/>
        <v/>
      </c>
      <c r="I17" s="11">
        <f t="shared" si="1"/>
        <v>9.2799999999999994</v>
      </c>
      <c r="J17" s="98">
        <f t="shared" si="2"/>
        <v>6.326E-3</v>
      </c>
      <c r="K17" s="103"/>
      <c r="M17" s="101"/>
    </row>
    <row r="18" spans="2:13" ht="18.75">
      <c r="B18" s="7" t="s">
        <v>164</v>
      </c>
      <c r="C18" s="52" t="s">
        <v>177</v>
      </c>
      <c r="D18" s="118"/>
      <c r="E18" s="11">
        <v>86.177000000000007</v>
      </c>
      <c r="F18" s="11">
        <v>499.86</v>
      </c>
      <c r="G18" s="12">
        <v>3130.3</v>
      </c>
      <c r="H18" s="10" t="str">
        <f t="shared" si="0"/>
        <v/>
      </c>
      <c r="I18" s="11">
        <f t="shared" si="1"/>
        <v>9.2799999999999994</v>
      </c>
      <c r="J18" s="98">
        <f xml:space="preserve"> 0.000022*(273+15) + -0.00001</f>
        <v>6.326E-3</v>
      </c>
      <c r="K18" s="103"/>
      <c r="M18" s="101"/>
    </row>
    <row r="19" spans="2:13" ht="18.75" hidden="1" outlineLevel="1">
      <c r="B19" s="7" t="s">
        <v>162</v>
      </c>
      <c r="C19" s="52" t="s">
        <v>178</v>
      </c>
      <c r="D19" s="118"/>
      <c r="E19" s="11">
        <v>100.20399999999999</v>
      </c>
      <c r="F19" s="11">
        <v>540.26</v>
      </c>
      <c r="G19" s="12">
        <v>2735.9</v>
      </c>
      <c r="H19" s="10" t="str">
        <f t="shared" si="0"/>
        <v/>
      </c>
      <c r="I19" s="11">
        <f t="shared" si="1"/>
        <v>10.01</v>
      </c>
      <c r="J19" s="119"/>
      <c r="K19" s="103"/>
      <c r="M19" s="101"/>
    </row>
    <row r="20" spans="2:13" ht="18.75" hidden="1" outlineLevel="1">
      <c r="B20" s="7" t="s">
        <v>161</v>
      </c>
      <c r="C20" s="52" t="s">
        <v>178</v>
      </c>
      <c r="D20" s="118"/>
      <c r="E20" s="11">
        <v>100.20399999999999</v>
      </c>
      <c r="F20" s="11">
        <v>530.05999999999995</v>
      </c>
      <c r="G20" s="12">
        <v>2730.4</v>
      </c>
      <c r="H20" s="10" t="str">
        <f t="shared" si="0"/>
        <v/>
      </c>
      <c r="I20" s="11">
        <f t="shared" si="1"/>
        <v>10.01</v>
      </c>
      <c r="J20" s="119"/>
      <c r="K20" s="103"/>
      <c r="M20" s="101"/>
    </row>
    <row r="21" spans="2:13" ht="18.75" hidden="1" outlineLevel="1">
      <c r="B21" s="7" t="s">
        <v>160</v>
      </c>
      <c r="C21" s="52" t="s">
        <v>178</v>
      </c>
      <c r="D21" s="118"/>
      <c r="E21" s="11">
        <v>100.20399999999999</v>
      </c>
      <c r="F21" s="11">
        <v>535.16</v>
      </c>
      <c r="G21" s="12">
        <v>2810.4</v>
      </c>
      <c r="H21" s="10" t="str">
        <f t="shared" si="0"/>
        <v/>
      </c>
      <c r="I21" s="11">
        <f t="shared" si="1"/>
        <v>10.01</v>
      </c>
      <c r="J21" s="119"/>
      <c r="K21" s="103"/>
      <c r="M21" s="101"/>
    </row>
    <row r="22" spans="2:13" ht="18.75" hidden="1" outlineLevel="1">
      <c r="B22" s="7" t="s">
        <v>159</v>
      </c>
      <c r="C22" s="52" t="s">
        <v>178</v>
      </c>
      <c r="D22" s="118"/>
      <c r="E22" s="11">
        <v>100.20399999999999</v>
      </c>
      <c r="F22" s="11">
        <v>540.46</v>
      </c>
      <c r="G22" s="12">
        <v>2890.4</v>
      </c>
      <c r="H22" s="10" t="str">
        <f t="shared" si="0"/>
        <v/>
      </c>
      <c r="I22" s="11">
        <f t="shared" si="1"/>
        <v>10.01</v>
      </c>
      <c r="J22" s="119"/>
      <c r="K22" s="103"/>
      <c r="M22" s="101"/>
    </row>
    <row r="23" spans="2:13" ht="18.75" hidden="1" outlineLevel="1">
      <c r="B23" s="7" t="s">
        <v>158</v>
      </c>
      <c r="C23" s="52" t="s">
        <v>178</v>
      </c>
      <c r="D23" s="118"/>
      <c r="E23" s="11">
        <v>100.20399999999999</v>
      </c>
      <c r="F23" s="11">
        <v>520.36</v>
      </c>
      <c r="G23" s="12">
        <v>2770.4</v>
      </c>
      <c r="H23" s="10" t="str">
        <f t="shared" si="0"/>
        <v/>
      </c>
      <c r="I23" s="11">
        <f t="shared" si="1"/>
        <v>10.01</v>
      </c>
      <c r="J23" s="119"/>
      <c r="K23" s="103"/>
      <c r="M23" s="101"/>
    </row>
    <row r="24" spans="2:13" ht="18.75" hidden="1" outlineLevel="1">
      <c r="B24" s="7" t="s">
        <v>157</v>
      </c>
      <c r="C24" s="52" t="s">
        <v>178</v>
      </c>
      <c r="D24" s="118"/>
      <c r="E24" s="11">
        <v>100.20399999999999</v>
      </c>
      <c r="F24" s="11">
        <v>519.66</v>
      </c>
      <c r="G24" s="12">
        <v>2740.1</v>
      </c>
      <c r="H24" s="10" t="str">
        <f t="shared" si="0"/>
        <v/>
      </c>
      <c r="I24" s="11">
        <f t="shared" si="1"/>
        <v>10.01</v>
      </c>
      <c r="J24" s="119"/>
      <c r="K24" s="103"/>
      <c r="M24" s="101"/>
    </row>
    <row r="25" spans="2:13" ht="18.75" hidden="1" outlineLevel="1">
      <c r="B25" s="7" t="s">
        <v>156</v>
      </c>
      <c r="C25" s="52" t="s">
        <v>178</v>
      </c>
      <c r="D25" s="118"/>
      <c r="E25" s="11">
        <v>100.20399999999999</v>
      </c>
      <c r="F25" s="11">
        <v>536.26</v>
      </c>
      <c r="G25" s="12">
        <v>2950.4</v>
      </c>
      <c r="H25" s="10" t="str">
        <f t="shared" si="0"/>
        <v/>
      </c>
      <c r="I25" s="11">
        <f t="shared" si="1"/>
        <v>10.01</v>
      </c>
      <c r="J25" s="119"/>
      <c r="K25" s="103"/>
      <c r="M25" s="101"/>
    </row>
    <row r="26" spans="2:13" ht="18.75" hidden="1" outlineLevel="1">
      <c r="B26" s="7" t="s">
        <v>155</v>
      </c>
      <c r="C26" s="52" t="s">
        <v>178</v>
      </c>
      <c r="D26" s="118"/>
      <c r="E26" s="11">
        <v>100.20399999999999</v>
      </c>
      <c r="F26" s="11">
        <v>531.05999999999995</v>
      </c>
      <c r="G26" s="12">
        <v>2950.4</v>
      </c>
      <c r="H26" s="10" t="str">
        <f t="shared" si="0"/>
        <v/>
      </c>
      <c r="I26" s="11">
        <f t="shared" si="1"/>
        <v>10.01</v>
      </c>
      <c r="J26" s="119"/>
      <c r="K26" s="103"/>
      <c r="M26" s="101"/>
    </row>
    <row r="27" spans="2:13" ht="18.75" hidden="1" outlineLevel="1">
      <c r="B27" s="7" t="s">
        <v>154</v>
      </c>
      <c r="C27" s="52" t="s">
        <v>179</v>
      </c>
      <c r="D27" s="118"/>
      <c r="E27" s="11">
        <v>114.23099999999999</v>
      </c>
      <c r="F27" s="11">
        <v>568.79</v>
      </c>
      <c r="G27" s="12">
        <v>2487</v>
      </c>
      <c r="H27" s="10" t="str">
        <f t="shared" si="0"/>
        <v/>
      </c>
      <c r="I27" s="11">
        <f t="shared" si="1"/>
        <v>10.69</v>
      </c>
      <c r="J27" s="119"/>
      <c r="K27" s="103"/>
      <c r="M27" s="101"/>
    </row>
    <row r="28" spans="2:13" ht="18.75" hidden="1" outlineLevel="1">
      <c r="B28" s="7" t="s">
        <v>153</v>
      </c>
      <c r="C28" s="52" t="s">
        <v>179</v>
      </c>
      <c r="D28" s="118"/>
      <c r="E28" s="11">
        <v>114.23099999999999</v>
      </c>
      <c r="F28" s="11">
        <v>549.96</v>
      </c>
      <c r="G28" s="12">
        <v>2489.8000000000002</v>
      </c>
      <c r="H28" s="10" t="str">
        <f t="shared" si="0"/>
        <v/>
      </c>
      <c r="I28" s="11">
        <f t="shared" si="1"/>
        <v>10.69</v>
      </c>
      <c r="J28" s="119"/>
      <c r="K28" s="103"/>
      <c r="M28" s="101"/>
    </row>
    <row r="29" spans="2:13" ht="18.75" hidden="1" outlineLevel="1">
      <c r="B29" s="7" t="s">
        <v>152</v>
      </c>
      <c r="C29" s="52" t="s">
        <v>179</v>
      </c>
      <c r="D29" s="118"/>
      <c r="E29" s="11">
        <v>114.23099999999999</v>
      </c>
      <c r="F29" s="11">
        <v>543.86</v>
      </c>
      <c r="G29" s="12">
        <v>2569.8000000000002</v>
      </c>
      <c r="H29" s="10" t="str">
        <f t="shared" si="0"/>
        <v/>
      </c>
      <c r="I29" s="11">
        <f t="shared" si="1"/>
        <v>10.69</v>
      </c>
      <c r="J29" s="119"/>
      <c r="K29" s="103"/>
      <c r="M29" s="101"/>
    </row>
    <row r="30" spans="2:13" ht="18.75" hidden="1" outlineLevel="1">
      <c r="B30" s="7" t="s">
        <v>151</v>
      </c>
      <c r="C30" s="52" t="s">
        <v>180</v>
      </c>
      <c r="D30" s="118"/>
      <c r="E30" s="11">
        <v>128.25800000000001</v>
      </c>
      <c r="F30" s="11">
        <v>594.66</v>
      </c>
      <c r="G30" s="12">
        <v>2280.1999999999998</v>
      </c>
      <c r="H30" s="10" t="str">
        <f t="shared" si="0"/>
        <v/>
      </c>
      <c r="I30" s="11">
        <f t="shared" si="1"/>
        <v>11.33</v>
      </c>
      <c r="J30" s="119"/>
      <c r="K30" s="103"/>
      <c r="M30" s="101"/>
    </row>
    <row r="31" spans="2:13" ht="18.75" hidden="1" outlineLevel="1">
      <c r="B31" s="7" t="s">
        <v>150</v>
      </c>
      <c r="C31" s="52" t="s">
        <v>181</v>
      </c>
      <c r="D31" s="118"/>
      <c r="E31" s="11">
        <v>142.285</v>
      </c>
      <c r="F31" s="11">
        <v>617.65</v>
      </c>
      <c r="G31" s="12">
        <v>2100.1999999999998</v>
      </c>
      <c r="H31" s="10" t="str">
        <f t="shared" si="0"/>
        <v/>
      </c>
      <c r="I31" s="11">
        <f t="shared" si="1"/>
        <v>11.93</v>
      </c>
      <c r="J31" s="119"/>
      <c r="K31" s="103"/>
      <c r="M31" s="101"/>
    </row>
    <row r="32" spans="2:13" ht="18.75" hidden="1" outlineLevel="1">
      <c r="B32" s="7" t="s">
        <v>149</v>
      </c>
      <c r="C32" s="52" t="s">
        <v>182</v>
      </c>
      <c r="D32" s="118"/>
      <c r="E32" s="11">
        <v>70.134</v>
      </c>
      <c r="F32" s="11">
        <v>511.54</v>
      </c>
      <c r="G32" s="12">
        <v>4508</v>
      </c>
      <c r="H32" s="10" t="str">
        <f t="shared" si="0"/>
        <v/>
      </c>
      <c r="I32" s="11">
        <f t="shared" si="1"/>
        <v>8.3699999999999992</v>
      </c>
      <c r="J32" s="119"/>
      <c r="K32" s="103"/>
      <c r="M32" s="101"/>
    </row>
    <row r="33" spans="2:13" ht="18.75" hidden="1" outlineLevel="1">
      <c r="B33" s="7" t="s">
        <v>148</v>
      </c>
      <c r="C33" s="52" t="s">
        <v>183</v>
      </c>
      <c r="D33" s="118"/>
      <c r="E33" s="11">
        <v>84.161000000000001</v>
      </c>
      <c r="F33" s="11">
        <v>532.75</v>
      </c>
      <c r="G33" s="12">
        <v>3784</v>
      </c>
      <c r="H33" s="10" t="str">
        <f t="shared" si="0"/>
        <v/>
      </c>
      <c r="I33" s="11">
        <f t="shared" si="1"/>
        <v>9.17</v>
      </c>
      <c r="J33" s="119"/>
      <c r="K33" s="103"/>
      <c r="M33" s="101"/>
    </row>
    <row r="34" spans="2:13" ht="18.75" hidden="1" outlineLevel="1">
      <c r="B34" s="7" t="s">
        <v>147</v>
      </c>
      <c r="C34" s="52" t="s">
        <v>183</v>
      </c>
      <c r="D34" s="118"/>
      <c r="E34" s="11">
        <v>84.161000000000001</v>
      </c>
      <c r="F34" s="11">
        <v>553.48</v>
      </c>
      <c r="G34" s="12">
        <v>4072.9</v>
      </c>
      <c r="H34" s="10" t="str">
        <f t="shared" si="0"/>
        <v/>
      </c>
      <c r="I34" s="11">
        <f t="shared" si="1"/>
        <v>9.17</v>
      </c>
      <c r="J34" s="119"/>
      <c r="K34" s="103"/>
      <c r="M34" s="101"/>
    </row>
    <row r="35" spans="2:13" ht="18.75" hidden="1" outlineLevel="1">
      <c r="B35" s="7" t="s">
        <v>146</v>
      </c>
      <c r="C35" s="52" t="s">
        <v>184</v>
      </c>
      <c r="D35" s="118"/>
      <c r="E35" s="11">
        <v>98.188000000000002</v>
      </c>
      <c r="F35" s="11">
        <v>572.15</v>
      </c>
      <c r="G35" s="12">
        <v>3470.9</v>
      </c>
      <c r="H35" s="10" t="str">
        <f t="shared" si="0"/>
        <v/>
      </c>
      <c r="I35" s="11">
        <f t="shared" si="1"/>
        <v>9.91</v>
      </c>
      <c r="J35" s="119"/>
      <c r="K35" s="103"/>
      <c r="M35" s="101"/>
    </row>
    <row r="36" spans="2:13" ht="18.75" hidden="1" outlineLevel="1">
      <c r="B36" s="7" t="s">
        <v>145</v>
      </c>
      <c r="C36" s="52" t="s">
        <v>185</v>
      </c>
      <c r="D36" s="118"/>
      <c r="E36" s="11">
        <v>28.053999999999998</v>
      </c>
      <c r="F36" s="11">
        <v>282.33999999999997</v>
      </c>
      <c r="G36" s="12">
        <v>5040.2</v>
      </c>
      <c r="H36" s="10" t="str">
        <f t="shared" si="0"/>
        <v/>
      </c>
      <c r="I36" s="11">
        <f t="shared" si="1"/>
        <v>5.3</v>
      </c>
      <c r="J36" s="98">
        <f>(0.0000282*(273+15) + 0.00172)/100</f>
        <v>9.8415999999999987E-5</v>
      </c>
      <c r="K36" s="103"/>
      <c r="M36" s="101"/>
    </row>
    <row r="37" spans="2:13" ht="18.75" hidden="1" outlineLevel="1">
      <c r="B37" s="7" t="s">
        <v>144</v>
      </c>
      <c r="C37" s="52" t="s">
        <v>186</v>
      </c>
      <c r="D37" s="118"/>
      <c r="E37" s="11">
        <v>42.081000000000003</v>
      </c>
      <c r="F37" s="11">
        <v>365.54</v>
      </c>
      <c r="G37" s="12">
        <v>4665.2</v>
      </c>
      <c r="H37" s="10" t="str">
        <f t="shared" si="0"/>
        <v/>
      </c>
      <c r="I37" s="11">
        <f t="shared" si="1"/>
        <v>6.49</v>
      </c>
      <c r="J37" s="119"/>
      <c r="K37" s="103"/>
      <c r="M37" s="101"/>
    </row>
    <row r="38" spans="2:13" ht="18.75" hidden="1" outlineLevel="1">
      <c r="B38" s="7" t="s">
        <v>143</v>
      </c>
      <c r="C38" s="52" t="s">
        <v>187</v>
      </c>
      <c r="D38" s="118"/>
      <c r="E38" s="11">
        <v>56.107999999999997</v>
      </c>
      <c r="F38" s="11">
        <v>419.92</v>
      </c>
      <c r="G38" s="12">
        <v>4043.2</v>
      </c>
      <c r="H38" s="10" t="str">
        <f t="shared" si="0"/>
        <v/>
      </c>
      <c r="I38" s="11">
        <f t="shared" si="1"/>
        <v>7.49</v>
      </c>
      <c r="J38" s="119"/>
      <c r="K38" s="103"/>
      <c r="M38" s="101"/>
    </row>
    <row r="39" spans="2:13" ht="18.75" hidden="1" outlineLevel="1">
      <c r="B39" s="7" t="s">
        <v>142</v>
      </c>
      <c r="C39" s="52" t="s">
        <v>187</v>
      </c>
      <c r="D39" s="118"/>
      <c r="E39" s="11">
        <v>56.107999999999997</v>
      </c>
      <c r="F39" s="11">
        <v>435.54</v>
      </c>
      <c r="G39" s="12">
        <v>4243.2</v>
      </c>
      <c r="H39" s="10" t="str">
        <f t="shared" si="0"/>
        <v/>
      </c>
      <c r="I39" s="11">
        <f t="shared" si="1"/>
        <v>7.49</v>
      </c>
      <c r="J39" s="119"/>
      <c r="K39" s="103"/>
      <c r="M39" s="101"/>
    </row>
    <row r="40" spans="2:13" ht="18.75" hidden="1" outlineLevel="1">
      <c r="B40" s="7" t="s">
        <v>141</v>
      </c>
      <c r="C40" s="52" t="s">
        <v>187</v>
      </c>
      <c r="D40" s="118"/>
      <c r="E40" s="11">
        <v>56.107999999999997</v>
      </c>
      <c r="F40" s="11">
        <v>428.59</v>
      </c>
      <c r="G40" s="12">
        <v>3963.9</v>
      </c>
      <c r="H40" s="10" t="str">
        <f t="shared" si="0"/>
        <v/>
      </c>
      <c r="I40" s="11">
        <f t="shared" si="1"/>
        <v>7.49</v>
      </c>
      <c r="J40" s="119"/>
      <c r="K40" s="103"/>
      <c r="M40" s="101"/>
    </row>
    <row r="41" spans="2:13" ht="18.75" hidden="1" outlineLevel="1">
      <c r="B41" s="7" t="s">
        <v>140</v>
      </c>
      <c r="C41" s="52" t="s">
        <v>187</v>
      </c>
      <c r="D41" s="118"/>
      <c r="E41" s="11">
        <v>56.107999999999997</v>
      </c>
      <c r="F41" s="11">
        <v>417.87</v>
      </c>
      <c r="G41" s="12">
        <v>4000.5</v>
      </c>
      <c r="H41" s="10" t="str">
        <f t="shared" si="0"/>
        <v/>
      </c>
      <c r="I41" s="11">
        <f t="shared" si="1"/>
        <v>7.49</v>
      </c>
      <c r="J41" s="119"/>
      <c r="K41" s="103"/>
      <c r="M41" s="101"/>
    </row>
    <row r="42" spans="2:13" ht="18.75" hidden="1" outlineLevel="1">
      <c r="B42" s="7" t="s">
        <v>139</v>
      </c>
      <c r="C42" s="52" t="s">
        <v>182</v>
      </c>
      <c r="D42" s="118"/>
      <c r="E42" s="11">
        <v>70.134</v>
      </c>
      <c r="F42" s="11">
        <v>464.74</v>
      </c>
      <c r="G42" s="12">
        <v>3513</v>
      </c>
      <c r="H42" s="10" t="str">
        <f t="shared" si="0"/>
        <v/>
      </c>
      <c r="I42" s="11">
        <f t="shared" si="1"/>
        <v>8.3699999999999992</v>
      </c>
      <c r="J42" s="119"/>
      <c r="K42" s="103"/>
      <c r="M42" s="101"/>
    </row>
    <row r="43" spans="2:13" ht="18.75" hidden="1" outlineLevel="1">
      <c r="B43" s="7" t="s">
        <v>138</v>
      </c>
      <c r="C43" s="52" t="s">
        <v>188</v>
      </c>
      <c r="D43" s="118"/>
      <c r="E43" s="11">
        <v>54.091999999999999</v>
      </c>
      <c r="F43" s="11">
        <v>452.04</v>
      </c>
      <c r="G43" s="12">
        <v>4523.1000000000004</v>
      </c>
      <c r="H43" s="10" t="str">
        <f t="shared" si="0"/>
        <v/>
      </c>
      <c r="I43" s="11">
        <f t="shared" si="1"/>
        <v>7.35</v>
      </c>
      <c r="J43" s="119"/>
      <c r="K43" s="103"/>
      <c r="M43" s="101"/>
    </row>
    <row r="44" spans="2:13" ht="18.75" hidden="1" outlineLevel="1">
      <c r="B44" s="7" t="s">
        <v>137</v>
      </c>
      <c r="C44" s="52" t="s">
        <v>188</v>
      </c>
      <c r="D44" s="118"/>
      <c r="E44" s="11">
        <v>54.091999999999999</v>
      </c>
      <c r="F44" s="11">
        <v>425.37</v>
      </c>
      <c r="G44" s="12">
        <v>4277</v>
      </c>
      <c r="H44" s="10" t="str">
        <f t="shared" si="0"/>
        <v/>
      </c>
      <c r="I44" s="11">
        <f t="shared" si="1"/>
        <v>7.35</v>
      </c>
      <c r="J44" s="119"/>
      <c r="K44" s="103"/>
      <c r="M44" s="101"/>
    </row>
    <row r="45" spans="2:13" ht="18.75" hidden="1" outlineLevel="1">
      <c r="B45" s="7" t="s">
        <v>136</v>
      </c>
      <c r="C45" s="52" t="s">
        <v>189</v>
      </c>
      <c r="D45" s="118"/>
      <c r="E45" s="11">
        <v>68.119</v>
      </c>
      <c r="F45" s="11">
        <v>479.26</v>
      </c>
      <c r="G45" s="12">
        <v>4012.9</v>
      </c>
      <c r="H45" s="10" t="str">
        <f t="shared" si="0"/>
        <v/>
      </c>
      <c r="I45" s="11">
        <f t="shared" si="1"/>
        <v>8.25</v>
      </c>
      <c r="J45" s="119"/>
      <c r="K45" s="103"/>
      <c r="M45" s="101"/>
    </row>
    <row r="46" spans="2:13" ht="18.75" hidden="1" outlineLevel="1">
      <c r="B46" s="7" t="s">
        <v>135</v>
      </c>
      <c r="C46" s="52" t="s">
        <v>190</v>
      </c>
      <c r="D46" s="118"/>
      <c r="E46" s="11">
        <v>26.038</v>
      </c>
      <c r="F46" s="11">
        <v>308.31</v>
      </c>
      <c r="G46" s="12">
        <v>6139.3</v>
      </c>
      <c r="H46" s="10" t="str">
        <f t="shared" si="0"/>
        <v/>
      </c>
      <c r="I46" s="11">
        <f t="shared" si="1"/>
        <v>5.0999999999999996</v>
      </c>
      <c r="J46" s="98">
        <f xml:space="preserve"> 0.00003*(273+15) + 0.00141</f>
        <v>1.005E-2</v>
      </c>
      <c r="K46" s="103"/>
      <c r="M46" s="101"/>
    </row>
    <row r="47" spans="2:13" ht="18.75" hidden="1" outlineLevel="1">
      <c r="B47" s="7" t="s">
        <v>134</v>
      </c>
      <c r="C47" s="52" t="s">
        <v>191</v>
      </c>
      <c r="D47" s="118"/>
      <c r="E47" s="11">
        <v>78.114000000000004</v>
      </c>
      <c r="F47" s="11">
        <v>562.12</v>
      </c>
      <c r="G47" s="12">
        <v>4898.2</v>
      </c>
      <c r="H47" s="10" t="str">
        <f t="shared" si="0"/>
        <v/>
      </c>
      <c r="I47" s="11">
        <f t="shared" si="1"/>
        <v>8.84</v>
      </c>
      <c r="J47" s="119"/>
      <c r="K47" s="103"/>
      <c r="M47" s="101"/>
    </row>
    <row r="48" spans="2:13" ht="18.75" hidden="1" outlineLevel="1">
      <c r="B48" s="7" t="s">
        <v>133</v>
      </c>
      <c r="C48" s="52" t="s">
        <v>192</v>
      </c>
      <c r="D48" s="118"/>
      <c r="E48" s="11">
        <v>92.141000000000005</v>
      </c>
      <c r="F48" s="11">
        <v>591.76</v>
      </c>
      <c r="G48" s="12">
        <v>4106</v>
      </c>
      <c r="H48" s="10" t="str">
        <f t="shared" si="0"/>
        <v/>
      </c>
      <c r="I48" s="11">
        <f t="shared" si="1"/>
        <v>9.6</v>
      </c>
      <c r="J48" s="119"/>
      <c r="K48" s="103"/>
      <c r="M48" s="101"/>
    </row>
    <row r="49" spans="2:13" ht="18.75" hidden="1" outlineLevel="1">
      <c r="B49" s="7" t="s">
        <v>132</v>
      </c>
      <c r="C49" s="52" t="s">
        <v>193</v>
      </c>
      <c r="D49" s="118"/>
      <c r="E49" s="11">
        <v>106.167</v>
      </c>
      <c r="F49" s="11">
        <v>617.16</v>
      </c>
      <c r="G49" s="12">
        <v>3606.1</v>
      </c>
      <c r="H49" s="10" t="str">
        <f t="shared" si="0"/>
        <v/>
      </c>
      <c r="I49" s="11">
        <f t="shared" si="1"/>
        <v>10.3</v>
      </c>
      <c r="J49" s="119"/>
      <c r="K49" s="103"/>
      <c r="M49" s="101"/>
    </row>
    <row r="50" spans="2:13" ht="18.75" hidden="1" outlineLevel="1">
      <c r="B50" s="7" t="s">
        <v>131</v>
      </c>
      <c r="C50" s="52" t="s">
        <v>193</v>
      </c>
      <c r="D50" s="118"/>
      <c r="E50" s="11">
        <v>106.167</v>
      </c>
      <c r="F50" s="11">
        <v>630.29</v>
      </c>
      <c r="G50" s="12">
        <v>3734.3</v>
      </c>
      <c r="H50" s="10" t="str">
        <f t="shared" si="0"/>
        <v/>
      </c>
      <c r="I50" s="11">
        <f t="shared" si="1"/>
        <v>10.3</v>
      </c>
      <c r="J50" s="119"/>
      <c r="K50" s="103"/>
      <c r="M50" s="101"/>
    </row>
    <row r="51" spans="2:13" ht="18.75" hidden="1" outlineLevel="1">
      <c r="B51" s="7" t="s">
        <v>130</v>
      </c>
      <c r="C51" s="52" t="s">
        <v>193</v>
      </c>
      <c r="D51" s="118"/>
      <c r="E51" s="11">
        <v>106.167</v>
      </c>
      <c r="F51" s="11">
        <v>617.01</v>
      </c>
      <c r="G51" s="12">
        <v>3536.4</v>
      </c>
      <c r="H51" s="10" t="str">
        <f t="shared" si="0"/>
        <v/>
      </c>
      <c r="I51" s="11">
        <f t="shared" si="1"/>
        <v>10.3</v>
      </c>
      <c r="J51" s="119"/>
      <c r="K51" s="103"/>
      <c r="M51" s="101"/>
    </row>
    <row r="52" spans="2:13" ht="18.75" hidden="1" outlineLevel="1">
      <c r="B52" s="7" t="s">
        <v>129</v>
      </c>
      <c r="C52" s="52" t="s">
        <v>193</v>
      </c>
      <c r="D52" s="118"/>
      <c r="E52" s="11">
        <v>106.167</v>
      </c>
      <c r="F52" s="11">
        <v>616.19000000000005</v>
      </c>
      <c r="G52" s="12">
        <v>3510.9</v>
      </c>
      <c r="H52" s="10" t="str">
        <f t="shared" si="0"/>
        <v/>
      </c>
      <c r="I52" s="11">
        <f t="shared" si="1"/>
        <v>10.3</v>
      </c>
      <c r="J52" s="119"/>
      <c r="K52" s="103"/>
      <c r="M52" s="101"/>
    </row>
    <row r="53" spans="2:13" ht="18.75" hidden="1" outlineLevel="1">
      <c r="B53" s="7" t="s">
        <v>128</v>
      </c>
      <c r="C53" s="52" t="s">
        <v>194</v>
      </c>
      <c r="D53" s="118"/>
      <c r="E53" s="11">
        <v>104.152</v>
      </c>
      <c r="F53" s="11">
        <v>645.92999999999995</v>
      </c>
      <c r="G53" s="12">
        <v>4052.9</v>
      </c>
      <c r="H53" s="10" t="str">
        <f t="shared" si="0"/>
        <v/>
      </c>
      <c r="I53" s="11">
        <f t="shared" si="1"/>
        <v>10.210000000000001</v>
      </c>
      <c r="J53" s="119"/>
      <c r="K53" s="103"/>
      <c r="M53" s="101"/>
    </row>
    <row r="54" spans="2:13" ht="18.75" hidden="1" outlineLevel="1">
      <c r="B54" s="7" t="s">
        <v>127</v>
      </c>
      <c r="C54" s="52" t="s">
        <v>195</v>
      </c>
      <c r="D54" s="118"/>
      <c r="E54" s="11">
        <v>120.194</v>
      </c>
      <c r="F54" s="11">
        <v>631.04</v>
      </c>
      <c r="G54" s="12">
        <v>3208.9</v>
      </c>
      <c r="H54" s="10" t="str">
        <f t="shared" si="0"/>
        <v/>
      </c>
      <c r="I54" s="11">
        <f t="shared" si="1"/>
        <v>10.96</v>
      </c>
      <c r="J54" s="119"/>
      <c r="K54" s="103"/>
      <c r="M54" s="101"/>
    </row>
    <row r="55" spans="2:13" ht="18.75" hidden="1" outlineLevel="1">
      <c r="B55" s="7" t="s">
        <v>126</v>
      </c>
      <c r="C55" s="52" t="s">
        <v>196</v>
      </c>
      <c r="D55" s="118"/>
      <c r="E55" s="11">
        <v>32.042000000000002</v>
      </c>
      <c r="F55" s="11">
        <v>512.6</v>
      </c>
      <c r="G55" s="12">
        <v>8094.7</v>
      </c>
      <c r="H55" s="10" t="str">
        <f t="shared" si="0"/>
        <v/>
      </c>
      <c r="I55" s="11">
        <f t="shared" si="1"/>
        <v>5.66</v>
      </c>
      <c r="J55" s="119"/>
      <c r="K55" s="103"/>
      <c r="M55" s="101"/>
    </row>
    <row r="56" spans="2:13" ht="18.75" hidden="1" outlineLevel="1">
      <c r="B56" s="7" t="s">
        <v>125</v>
      </c>
      <c r="C56" s="52" t="s">
        <v>197</v>
      </c>
      <c r="D56" s="118"/>
      <c r="E56" s="11">
        <v>46.069000000000003</v>
      </c>
      <c r="F56" s="11">
        <v>513.88</v>
      </c>
      <c r="G56" s="12">
        <v>6148.3</v>
      </c>
      <c r="H56" s="10" t="str">
        <f t="shared" si="0"/>
        <v/>
      </c>
      <c r="I56" s="11">
        <f t="shared" si="1"/>
        <v>6.79</v>
      </c>
      <c r="J56" s="119"/>
      <c r="K56" s="103"/>
      <c r="M56" s="101"/>
    </row>
    <row r="57" spans="2:13" collapsed="1">
      <c r="B57" s="7" t="s">
        <v>124</v>
      </c>
      <c r="C57" s="7" t="s">
        <v>123</v>
      </c>
      <c r="D57" s="118"/>
      <c r="E57" s="11">
        <v>28.01</v>
      </c>
      <c r="F57" s="11">
        <v>132.87</v>
      </c>
      <c r="G57" s="12">
        <v>3494.4</v>
      </c>
      <c r="H57" s="10" t="str">
        <f t="shared" si="0"/>
        <v/>
      </c>
      <c r="I57" s="11">
        <f t="shared" si="1"/>
        <v>5.29</v>
      </c>
      <c r="J57" s="98">
        <f xml:space="preserve"> 0.000044*(273+15) + 0.00459</f>
        <v>1.7262E-2</v>
      </c>
      <c r="K57" s="103"/>
      <c r="M57" s="101"/>
    </row>
    <row r="58" spans="2:13" ht="18.75">
      <c r="B58" s="7" t="s">
        <v>122</v>
      </c>
      <c r="C58" s="7" t="s">
        <v>89</v>
      </c>
      <c r="D58" s="118">
        <v>7.0000000000000001E-3</v>
      </c>
      <c r="E58" s="11">
        <v>44.01</v>
      </c>
      <c r="F58" s="11">
        <v>304.11</v>
      </c>
      <c r="G58" s="12">
        <v>7384.5</v>
      </c>
      <c r="H58" s="10">
        <f t="shared" si="0"/>
        <v>7.0921985815602835E-3</v>
      </c>
      <c r="I58" s="11">
        <f t="shared" si="1"/>
        <v>6.63</v>
      </c>
      <c r="J58" s="98">
        <f>(0.0000456*(273+15) + 0.0011)/100</f>
        <v>1.42328E-4</v>
      </c>
      <c r="K58" s="103"/>
      <c r="M58" s="101"/>
    </row>
    <row r="59" spans="2:13" ht="18.75" hidden="1" outlineLevel="1">
      <c r="B59" s="7" t="s">
        <v>121</v>
      </c>
      <c r="C59" s="52" t="s">
        <v>198</v>
      </c>
      <c r="D59" s="118"/>
      <c r="E59" s="11">
        <v>34.082000000000001</v>
      </c>
      <c r="F59" s="11">
        <v>373.37</v>
      </c>
      <c r="G59" s="12">
        <v>9004.9</v>
      </c>
      <c r="H59" s="10" t="str">
        <f t="shared" si="0"/>
        <v/>
      </c>
      <c r="I59" s="11">
        <f t="shared" si="1"/>
        <v>5.84</v>
      </c>
      <c r="J59" s="98">
        <f xml:space="preserve"> 0.000042*(273+15) + 0.00023</f>
        <v>1.2325999999999998E-2</v>
      </c>
      <c r="K59" s="103"/>
      <c r="M59" s="101"/>
    </row>
    <row r="60" spans="2:13" ht="18.75" hidden="1" outlineLevel="1">
      <c r="B60" s="7" t="s">
        <v>120</v>
      </c>
      <c r="C60" s="52" t="s">
        <v>199</v>
      </c>
      <c r="D60" s="118"/>
      <c r="E60" s="11">
        <v>64.064999999999998</v>
      </c>
      <c r="F60" s="11">
        <v>430.76</v>
      </c>
      <c r="G60" s="12">
        <v>7881</v>
      </c>
      <c r="H60" s="10" t="str">
        <f t="shared" si="0"/>
        <v/>
      </c>
      <c r="I60" s="11">
        <f t="shared" si="1"/>
        <v>8</v>
      </c>
      <c r="J60" s="98">
        <f xml:space="preserve"> 0.000047*(273+15) + -0.00123</f>
        <v>1.2305999999999999E-2</v>
      </c>
      <c r="K60" s="103"/>
      <c r="M60" s="101"/>
    </row>
    <row r="61" spans="2:13" ht="18.75" hidden="1" outlineLevel="1">
      <c r="B61" s="7" t="s">
        <v>118</v>
      </c>
      <c r="C61" s="52" t="s">
        <v>200</v>
      </c>
      <c r="D61" s="118"/>
      <c r="E61" s="11">
        <v>17.0305</v>
      </c>
      <c r="F61" s="11">
        <v>405.48</v>
      </c>
      <c r="G61" s="12">
        <v>11356.1</v>
      </c>
      <c r="H61" s="10" t="str">
        <f t="shared" si="0"/>
        <v/>
      </c>
      <c r="I61" s="11">
        <f t="shared" si="1"/>
        <v>4.13</v>
      </c>
      <c r="J61" s="98">
        <f xml:space="preserve"> 0.000035*(273+15) + -0.00026</f>
        <v>9.8199999999999989E-3</v>
      </c>
      <c r="K61" s="103"/>
      <c r="M61" s="101"/>
    </row>
    <row r="62" spans="2:13" ht="18.75" collapsed="1">
      <c r="B62" s="7" t="s">
        <v>117</v>
      </c>
      <c r="C62" s="52" t="s">
        <v>201</v>
      </c>
      <c r="D62" s="118"/>
      <c r="E62" s="11">
        <v>28.962499999999999</v>
      </c>
      <c r="F62" s="11">
        <v>132.43</v>
      </c>
      <c r="G62" s="12">
        <v>3770.9</v>
      </c>
      <c r="H62" s="10" t="str">
        <f t="shared" si="0"/>
        <v/>
      </c>
      <c r="I62" s="11">
        <f t="shared" si="1"/>
        <v>5.38</v>
      </c>
      <c r="J62" s="98">
        <f>(0.0000432*(273+15) + 0.00547)/100</f>
        <v>1.79116E-4</v>
      </c>
      <c r="K62" s="103"/>
      <c r="M62" s="101"/>
    </row>
    <row r="63" spans="2:13" ht="18.75">
      <c r="B63" s="7" t="s">
        <v>116</v>
      </c>
      <c r="C63" s="52" t="s">
        <v>203</v>
      </c>
      <c r="D63" s="118"/>
      <c r="E63" s="11">
        <v>2.0158999999999998</v>
      </c>
      <c r="F63" s="11">
        <v>32.979999999999997</v>
      </c>
      <c r="G63" s="12">
        <v>1292.8</v>
      </c>
      <c r="H63" s="10" t="str">
        <f t="shared" si="0"/>
        <v/>
      </c>
      <c r="I63" s="11">
        <f t="shared" si="1"/>
        <v>1.42</v>
      </c>
      <c r="J63" s="98">
        <f xml:space="preserve"> 0.000019*(273+15) + 0.00321</f>
        <v>8.6820000000000005E-3</v>
      </c>
      <c r="K63" s="103"/>
      <c r="M63" s="101"/>
    </row>
    <row r="64" spans="2:13" ht="18.75">
      <c r="B64" s="7" t="s">
        <v>115</v>
      </c>
      <c r="C64" s="52" t="s">
        <v>202</v>
      </c>
      <c r="D64" s="118">
        <v>1E-4</v>
      </c>
      <c r="E64" s="11">
        <v>31.998799999999999</v>
      </c>
      <c r="F64" s="11">
        <v>154.59</v>
      </c>
      <c r="G64" s="12">
        <v>5043</v>
      </c>
      <c r="H64" s="10">
        <f t="shared" si="0"/>
        <v>1.0131712259371835E-4</v>
      </c>
      <c r="I64" s="11">
        <f t="shared" si="1"/>
        <v>5.66</v>
      </c>
      <c r="J64" s="98">
        <f xml:space="preserve"> 0.000052*(273+15) + 0.005</f>
        <v>1.9976000000000001E-2</v>
      </c>
      <c r="K64" s="103"/>
      <c r="M64" s="101"/>
    </row>
    <row r="65" spans="1:13" ht="18.75">
      <c r="B65" s="7" t="s">
        <v>114</v>
      </c>
      <c r="C65" s="7" t="s">
        <v>88</v>
      </c>
      <c r="D65" s="118">
        <v>1.2999999999999999E-2</v>
      </c>
      <c r="E65" s="11">
        <v>28.013400000000001</v>
      </c>
      <c r="F65" s="11">
        <v>126.22</v>
      </c>
      <c r="G65" s="12">
        <v>3399.2</v>
      </c>
      <c r="H65" s="10" t="str">
        <f t="shared" si="0"/>
        <v/>
      </c>
      <c r="I65" s="11">
        <f t="shared" si="1"/>
        <v>5.29</v>
      </c>
      <c r="J65" s="119"/>
      <c r="K65" s="103"/>
      <c r="M65" s="101"/>
    </row>
    <row r="66" spans="1:13" ht="18.75" hidden="1" outlineLevel="1">
      <c r="B66" s="7" t="s">
        <v>113</v>
      </c>
      <c r="C66" s="52" t="s">
        <v>204</v>
      </c>
      <c r="D66" s="118"/>
      <c r="E66" s="11">
        <v>70.9054</v>
      </c>
      <c r="F66" s="11">
        <v>416.87</v>
      </c>
      <c r="G66" s="12">
        <v>7977.5</v>
      </c>
      <c r="H66" s="10" t="str">
        <f t="shared" si="0"/>
        <v/>
      </c>
      <c r="I66" s="11">
        <f t="shared" si="1"/>
        <v>8.42</v>
      </c>
      <c r="J66" s="98">
        <f xml:space="preserve"> 0.000045*(273+15) + 0.00002</f>
        <v>1.298E-2</v>
      </c>
      <c r="K66" s="103"/>
      <c r="M66" s="101"/>
    </row>
    <row r="67" spans="1:13" ht="18.75" hidden="1" outlineLevel="1">
      <c r="B67" s="7" t="s">
        <v>112</v>
      </c>
      <c r="C67" s="52" t="s">
        <v>205</v>
      </c>
      <c r="D67" s="118"/>
      <c r="E67" s="11">
        <v>18.0153</v>
      </c>
      <c r="F67" s="11">
        <v>647.09</v>
      </c>
      <c r="G67" s="12">
        <v>22064.7</v>
      </c>
      <c r="H67" s="10" t="str">
        <f t="shared" si="0"/>
        <v/>
      </c>
      <c r="I67" s="11">
        <f t="shared" si="1"/>
        <v>4.24</v>
      </c>
      <c r="J67" s="119"/>
      <c r="K67" s="103"/>
      <c r="M67" s="101"/>
    </row>
    <row r="68" spans="1:13" collapsed="1">
      <c r="B68" s="7" t="s">
        <v>111</v>
      </c>
      <c r="C68" s="7" t="s">
        <v>110</v>
      </c>
      <c r="D68" s="118"/>
      <c r="E68" s="11">
        <v>4.0026000000000002</v>
      </c>
      <c r="F68" s="11">
        <v>5.2</v>
      </c>
      <c r="G68" s="12">
        <v>227.5</v>
      </c>
      <c r="H68" s="10" t="str">
        <f t="shared" si="0"/>
        <v/>
      </c>
      <c r="I68" s="11">
        <f t="shared" si="1"/>
        <v>2</v>
      </c>
      <c r="J68" s="98">
        <f>(0.0000414*(273+15) + 0.00748)/100</f>
        <v>1.9403199999999999E-4</v>
      </c>
      <c r="K68" s="103"/>
      <c r="M68" s="101"/>
    </row>
    <row r="69" spans="1:13" hidden="1" outlineLevel="1">
      <c r="B69" s="7" t="s">
        <v>109</v>
      </c>
      <c r="C69" s="7" t="s">
        <v>108</v>
      </c>
      <c r="D69" s="118"/>
      <c r="E69" s="11">
        <v>36.460599999999999</v>
      </c>
      <c r="F69" s="11">
        <v>324.68</v>
      </c>
      <c r="G69" s="12">
        <v>8308.5</v>
      </c>
      <c r="H69" s="10" t="str">
        <f t="shared" si="0"/>
        <v/>
      </c>
      <c r="I69" s="11">
        <f t="shared" si="1"/>
        <v>6.04</v>
      </c>
      <c r="J69" s="98">
        <f xml:space="preserve"> 0.000052*(273+15)+ -0.0011</f>
        <v>1.3875999999999999E-2</v>
      </c>
      <c r="K69" s="103"/>
      <c r="M69" s="101"/>
    </row>
    <row r="70" spans="1:13" collapsed="1">
      <c r="B70" s="7"/>
      <c r="C70" s="7"/>
      <c r="D70" s="118"/>
      <c r="E70" s="120"/>
      <c r="F70" s="120"/>
      <c r="G70" s="121"/>
      <c r="H70" s="118" t="str">
        <f t="shared" si="0"/>
        <v/>
      </c>
      <c r="I70" s="120"/>
      <c r="J70" s="122"/>
      <c r="K70" s="103"/>
    </row>
    <row r="71" spans="1:13">
      <c r="B71" s="115" t="s">
        <v>90</v>
      </c>
      <c r="C71" s="115"/>
      <c r="D71" s="73">
        <f>SUM(D6:D70)</f>
        <v>1</v>
      </c>
      <c r="E71" s="74">
        <f>SUMPRODUCT($D6:$D70,E6:E70)</f>
        <v>16.846245579999998</v>
      </c>
      <c r="F71" s="74">
        <f>SUMPRODUCT($D6:$D70,F6:F70)</f>
        <v>193.96664600000003</v>
      </c>
      <c r="G71" s="74">
        <f t="shared" ref="G71" si="3">SUMPRODUCT($D6:$D70,G6:G70)</f>
        <v>4601.6460799999995</v>
      </c>
      <c r="H71" s="73">
        <f>SUM(H6:H70)</f>
        <v>1.0000000000000002</v>
      </c>
      <c r="I71" s="74">
        <f>SUMPRODUCT($H6:$H70,I6:I70)</f>
        <v>4.0749483282674781</v>
      </c>
      <c r="J71" s="75">
        <f>SUMPRODUCT($H6:$H70,I6:I70,J6:J70)</f>
        <v>4.6527860572239109E-4</v>
      </c>
      <c r="K71" s="103"/>
      <c r="M71" s="101"/>
    </row>
    <row r="72" spans="1:13" ht="18.75">
      <c r="B72" s="7" t="s">
        <v>71</v>
      </c>
      <c r="C72" s="7"/>
      <c r="D72" s="9"/>
      <c r="E72" s="102" t="s">
        <v>337</v>
      </c>
      <c r="F72" s="102" t="s">
        <v>336</v>
      </c>
      <c r="G72" s="102" t="s">
        <v>335</v>
      </c>
      <c r="H72" s="12"/>
      <c r="I72" s="102" t="s">
        <v>328</v>
      </c>
      <c r="J72" s="102" t="s">
        <v>327</v>
      </c>
      <c r="K72" s="103"/>
    </row>
    <row r="73" spans="1:13">
      <c r="B73" s="110" t="s">
        <v>280</v>
      </c>
      <c r="C73" s="7"/>
      <c r="D73" s="76">
        <f>E71/$E$62</f>
        <v>0.58165716288303837</v>
      </c>
      <c r="E73" s="11"/>
      <c r="F73" s="11"/>
      <c r="G73" s="12"/>
      <c r="H73" s="12"/>
      <c r="I73" s="12"/>
      <c r="J73" s="9"/>
      <c r="K73" s="15"/>
    </row>
    <row r="75" spans="1:13" ht="15">
      <c r="A75" s="22" t="s">
        <v>22</v>
      </c>
      <c r="B75" s="21" t="s">
        <v>341</v>
      </c>
      <c r="C75" s="21"/>
    </row>
    <row r="76" spans="1:13">
      <c r="B76" s="7" t="s">
        <v>92</v>
      </c>
      <c r="C76" s="121">
        <v>3500000</v>
      </c>
      <c r="D76" s="88" t="s">
        <v>93</v>
      </c>
    </row>
    <row r="77" spans="1:13">
      <c r="B77" s="110" t="s">
        <v>277</v>
      </c>
      <c r="C77" s="121">
        <v>288</v>
      </c>
      <c r="D77" s="88" t="s">
        <v>94</v>
      </c>
    </row>
    <row r="78" spans="1:13">
      <c r="B78" s="113" t="s">
        <v>289</v>
      </c>
      <c r="C78" s="121">
        <v>24</v>
      </c>
      <c r="D78" s="88" t="s">
        <v>95</v>
      </c>
    </row>
    <row r="79" spans="1:13" ht="18.75">
      <c r="B79" s="113" t="s">
        <v>290</v>
      </c>
      <c r="C79" s="121">
        <v>0</v>
      </c>
      <c r="D79" s="88" t="s">
        <v>96</v>
      </c>
    </row>
    <row r="80" spans="1:13" ht="18.75">
      <c r="B80" s="110" t="s">
        <v>279</v>
      </c>
      <c r="C80" s="121">
        <v>20</v>
      </c>
      <c r="D80" s="88" t="s">
        <v>97</v>
      </c>
      <c r="E80" s="77">
        <f>C80+273</f>
        <v>293</v>
      </c>
      <c r="F80" s="87" t="s">
        <v>98</v>
      </c>
    </row>
    <row r="81" spans="1:30" ht="18.75">
      <c r="B81" s="112" t="s">
        <v>329</v>
      </c>
      <c r="C81" s="121">
        <v>7500</v>
      </c>
      <c r="D81" s="88" t="s">
        <v>99</v>
      </c>
      <c r="E81" s="97" t="s">
        <v>338</v>
      </c>
    </row>
    <row r="82" spans="1:30" ht="18.75">
      <c r="B82" s="112" t="s">
        <v>330</v>
      </c>
      <c r="C82" s="121"/>
      <c r="D82" s="88" t="s">
        <v>99</v>
      </c>
      <c r="E82" s="127" t="s">
        <v>347</v>
      </c>
    </row>
    <row r="83" spans="1:30">
      <c r="B83" s="112" t="s">
        <v>278</v>
      </c>
      <c r="C83" s="120">
        <v>0.92</v>
      </c>
      <c r="D83" s="88"/>
      <c r="E83" s="61"/>
    </row>
    <row r="85" spans="1:30" ht="15">
      <c r="A85" s="22" t="s">
        <v>47</v>
      </c>
      <c r="B85" s="105" t="s">
        <v>343</v>
      </c>
    </row>
    <row r="86" spans="1:30" ht="18.75">
      <c r="B86" s="109" t="s">
        <v>104</v>
      </c>
      <c r="C86" s="74">
        <f ca="1">IFERROR(OFFSET($E$99,0,MATCH("Answer",$E$114:$G$114,0)-1),"")</f>
        <v>24</v>
      </c>
      <c r="D86" s="88" t="s">
        <v>95</v>
      </c>
    </row>
    <row r="87" spans="1:30">
      <c r="B87" s="110" t="s">
        <v>275</v>
      </c>
      <c r="C87" s="117">
        <f ca="1">IFERROR(OFFSET($E$103,0,MATCH("Answer",$E$114:$G$114,0)-1),"")</f>
        <v>1.1418024677633418E-4</v>
      </c>
      <c r="D87" s="116" t="s">
        <v>218</v>
      </c>
    </row>
    <row r="88" spans="1:30">
      <c r="B88" s="110" t="s">
        <v>276</v>
      </c>
      <c r="C88" s="77">
        <f ca="1">IFERROR(OFFSET($E$104,0,MATCH("Answer",$E$114:$G$114,0)-1),"")</f>
        <v>11146445.843125695</v>
      </c>
      <c r="D88" s="116"/>
    </row>
    <row r="89" spans="1:30">
      <c r="B89" s="111" t="s">
        <v>340</v>
      </c>
      <c r="C89" s="74">
        <f ca="1">IFERROR(OFFSET($E$107,0,MATCH("Answer",$E$114:$G$114,0)-1),"")</f>
        <v>20.88583327419434</v>
      </c>
      <c r="D89" s="116"/>
    </row>
    <row r="90" spans="1:30">
      <c r="B90" s="7" t="str">
        <f>IF(C81&lt;&gt;"",B81,B82)</f>
        <v>Upstream Pressure  (P1)</v>
      </c>
      <c r="C90" s="77" t="str">
        <f ca="1">IFERROR(IF(C81&lt;&gt;"",OFFSET($E$111,0,MATCH("Answer",$E$114:$G$114,0)-1),OFFSET($E$110,0,MATCH("Answer",$E$114:$G$114,0)-1)),"")</f>
        <v/>
      </c>
      <c r="D90" s="88" t="s">
        <v>99</v>
      </c>
    </row>
    <row r="92" spans="1:30" ht="15">
      <c r="A92" s="22" t="s">
        <v>206</v>
      </c>
      <c r="B92" s="21" t="s">
        <v>342</v>
      </c>
      <c r="E92" s="95"/>
    </row>
    <row r="93" spans="1:30" hidden="1" outlineLevel="1">
      <c r="B93" s="7"/>
      <c r="C93" s="87" t="s">
        <v>282</v>
      </c>
      <c r="D93" s="88" t="s">
        <v>103</v>
      </c>
      <c r="E93" s="90" t="s">
        <v>302</v>
      </c>
      <c r="F93" s="90" t="s">
        <v>303</v>
      </c>
      <c r="G93" s="90" t="s">
        <v>304</v>
      </c>
      <c r="K93" s="15"/>
      <c r="L93" s="15"/>
    </row>
    <row r="94" spans="1:30" ht="18.75" hidden="1" outlineLevel="1">
      <c r="B94" s="106" t="s">
        <v>291</v>
      </c>
      <c r="C94" s="87" t="s">
        <v>99</v>
      </c>
      <c r="D94" s="77">
        <f>IFERROR(IF(C81&lt;&gt;"",C81,C82),"")</f>
        <v>7500</v>
      </c>
      <c r="E94" s="77">
        <f ca="1">IFERROR(IF(OR(D110="",D111=""),"",2/3*(D110+D111-D110*D111/(D110+D111))),"")</f>
        <v>6851.5509934596303</v>
      </c>
      <c r="F94" s="126">
        <f ca="1">IFERROR(IF(OR(E110="",E111=""),"",2/3*(E110+E111-E110*E111/(E110+E111))),"")</f>
        <v>6842.4634825296434</v>
      </c>
      <c r="G94" s="77" t="str">
        <f ca="1">IFERROR(IF(OR(F110="",F111=""),"",2/3*(F110+F111-F110*F111/(F110+F111))),"")</f>
        <v/>
      </c>
      <c r="K94" s="15"/>
      <c r="L94" s="15"/>
      <c r="O94" s="51" t="s">
        <v>103</v>
      </c>
      <c r="P94" s="51"/>
      <c r="Q94" s="51"/>
      <c r="R94" s="51"/>
      <c r="S94" s="84" t="s">
        <v>100</v>
      </c>
      <c r="T94" s="51"/>
      <c r="U94" s="51"/>
      <c r="V94" s="51"/>
      <c r="W94" s="84" t="s">
        <v>101</v>
      </c>
      <c r="X94" s="51"/>
      <c r="Y94" s="51"/>
      <c r="Z94" s="51"/>
      <c r="AA94" s="84" t="s">
        <v>102</v>
      </c>
      <c r="AB94" s="51"/>
      <c r="AC94" s="51"/>
      <c r="AD94" s="51"/>
    </row>
    <row r="95" spans="1:30" hidden="1" outlineLevel="1">
      <c r="B95" s="106" t="s">
        <v>292</v>
      </c>
      <c r="C95" s="87" t="s">
        <v>99</v>
      </c>
      <c r="D95" s="78">
        <f>IFERROR(D94/$G$71,"Input")</f>
        <v>1.629851550860687</v>
      </c>
      <c r="E95" s="78">
        <f ca="1">IFERROR(E94/$G$71,"Input")</f>
        <v>1.4889348016655011</v>
      </c>
      <c r="F95" s="78">
        <f ca="1">IFERROR(F94/$G$71,"Input")</f>
        <v>1.4869599624944743</v>
      </c>
      <c r="G95" s="78" t="str">
        <f ca="1">IFERROR(G94/$G$71,"Input")</f>
        <v>Input</v>
      </c>
      <c r="K95" s="15"/>
      <c r="L95" s="15"/>
      <c r="O95" s="38"/>
      <c r="P95" s="38">
        <f ca="1">OFFSET('Z-Factor'!$B$5,0,MATCH(D96,'Z-Factor'!$C$5:$S$5,1),,)</f>
        <v>1.5</v>
      </c>
      <c r="Q95" s="38">
        <f ca="1">OFFSET('Z-Factor'!$B$5,0,MATCH(D96,'Z-Factor'!$C$5:$S$5,1)+1,,)</f>
        <v>1.6</v>
      </c>
      <c r="R95" s="93" t="s">
        <v>321</v>
      </c>
      <c r="S95" s="38"/>
      <c r="T95" s="38">
        <f ca="1">OFFSET('Z-Factor'!$B$5,0,MATCH(E96,'Z-Factor'!$C$5:$S$5,1),,)</f>
        <v>1.5</v>
      </c>
      <c r="U95" s="38">
        <f ca="1">OFFSET('Z-Factor'!$B$5,0,MATCH(E96,'Z-Factor'!$C$5:$S$5,1)+1,,)</f>
        <v>1.6</v>
      </c>
      <c r="V95" s="93" t="s">
        <v>321</v>
      </c>
      <c r="W95" s="38"/>
      <c r="X95" s="38">
        <f ca="1">OFFSET('Z-Factor'!$B$5,0,MATCH(F96,'Z-Factor'!$C$5:$S$5,1),,)</f>
        <v>1.5</v>
      </c>
      <c r="Y95" s="38">
        <f ca="1">OFFSET('Z-Factor'!$B$5,0,MATCH(F96,'Z-Factor'!$C$5:$S$5,1)+1,,)</f>
        <v>1.6</v>
      </c>
      <c r="Z95" s="93" t="s">
        <v>321</v>
      </c>
      <c r="AA95" s="38"/>
      <c r="AB95" s="38">
        <f ca="1">OFFSET('Z-Factor'!$B$5,0,MATCH(G96,'Z-Factor'!$C$5:$S$5,1),,)</f>
        <v>1.5</v>
      </c>
      <c r="AC95" s="38">
        <f ca="1">OFFSET('Z-Factor'!$B$5,0,MATCH(G96,'Z-Factor'!$C$5:$S$5,1)+1,,)</f>
        <v>1.6</v>
      </c>
      <c r="AD95" s="93" t="s">
        <v>321</v>
      </c>
    </row>
    <row r="96" spans="1:30" hidden="1" outlineLevel="1">
      <c r="B96" s="106" t="s">
        <v>293</v>
      </c>
      <c r="C96" s="88" t="s">
        <v>98</v>
      </c>
      <c r="D96" s="78">
        <f>IFERROR($E80/$F$71,"Input")</f>
        <v>1.5105689872061816</v>
      </c>
      <c r="E96" s="78">
        <f>IFERROR($E80/$F$71,"Input")</f>
        <v>1.5105689872061816</v>
      </c>
      <c r="F96" s="78">
        <f>IFERROR($E80/$F$71,"Input")</f>
        <v>1.5105689872061816</v>
      </c>
      <c r="G96" s="78">
        <f>IFERROR($E80/$F$71,"Input")</f>
        <v>1.5105689872061816</v>
      </c>
      <c r="K96" s="15"/>
      <c r="L96" s="15"/>
      <c r="O96" s="38">
        <f ca="1">OFFSET('Z-Factor'!$B$5,MATCH(D$95,'Z-Factor'!$B$6:$B$335,1),0,,)</f>
        <v>1.62</v>
      </c>
      <c r="P96" s="85">
        <f ca="1">OFFSET('Z-Factor'!$B$5,MATCH(D95,'Z-Factor'!$B$6:$B$335,1),MATCH(D96,'Z-Factor'!$C$5:$S$5,1),,)</f>
        <v>0.84860000000000002</v>
      </c>
      <c r="Q96" s="85">
        <f ca="1">OFFSET('Z-Factor'!$B$5,MATCH(D95,'Z-Factor'!$B$6:$B$335,1),MATCH(D96,'Z-Factor'!$C$5:$S$5,1)+1,,)</f>
        <v>0.88239999999999996</v>
      </c>
      <c r="R96" s="86">
        <f ca="1">P96+(Q96-P96)*(D$96-P$95)/(Q$95-P$95)</f>
        <v>0.85217231767568935</v>
      </c>
      <c r="S96" s="38">
        <f ca="1">OFFSET('Z-Factor'!$B$5,MATCH(E$95,'Z-Factor'!$B$6:$B$335,1),0,,)</f>
        <v>1.48</v>
      </c>
      <c r="T96" s="85">
        <f ca="1">OFFSET('Z-Factor'!$B$5,MATCH(E95,'Z-Factor'!$B$6:$B$335,1),MATCH(E96,'Z-Factor'!$C$5:$S$5,1),,)</f>
        <v>0.86</v>
      </c>
      <c r="U96" s="85">
        <f ca="1">OFFSET('Z-Factor'!$B$5,MATCH(E95,'Z-Factor'!$B$6:$B$335,1),MATCH(E96,'Z-Factor'!$C$5:$S$5,1)+1,,)</f>
        <v>0.89090000000000003</v>
      </c>
      <c r="V96" s="86">
        <f ca="1">T96+(U96-T96)*(E$96-T$95)/(U$95-T$95)</f>
        <v>0.86326581704671013</v>
      </c>
      <c r="W96" s="38">
        <f ca="1">OFFSET('Z-Factor'!$B$5,MATCH(F$95,'Z-Factor'!$B$6:$B$335,1),0,,)</f>
        <v>1.48</v>
      </c>
      <c r="X96" s="85">
        <f ca="1">OFFSET('Z-Factor'!$B$5,MATCH(F95,'Z-Factor'!$B$6:$B$335,1),MATCH(F96,'Z-Factor'!$C$5:$S$5,1),,)</f>
        <v>0.86</v>
      </c>
      <c r="Y96" s="85">
        <f ca="1">OFFSET('Z-Factor'!$B$5,MATCH(F95,'Z-Factor'!$B$6:$B$335,1),MATCH(F96,'Z-Factor'!$C$5:$S$5,1)+1,,)</f>
        <v>0.89090000000000003</v>
      </c>
      <c r="Z96" s="70">
        <f ca="1">X96+(Y96-X96)*(F$96-X$95)/(Y$95-X$95)</f>
        <v>0.86326581704671013</v>
      </c>
      <c r="AA96" s="38" t="e">
        <f ca="1">OFFSET('Z-Factor'!$B$5,MATCH(G$95,'Z-Factor'!$B$6:$B$335,1),0,,)</f>
        <v>#N/A</v>
      </c>
      <c r="AB96" s="85" t="e">
        <f ca="1">OFFSET('Z-Factor'!$B$5,MATCH(G95,'Z-Factor'!$B$6:$B$335,1),MATCH(G96,'Z-Factor'!$C$5:$S$5,1),,)</f>
        <v>#N/A</v>
      </c>
      <c r="AC96" s="85" t="e">
        <f ca="1">OFFSET('Z-Factor'!$B$5,MATCH(G95,'Z-Factor'!$B$6:$B$335,1),MATCH(G96,'Z-Factor'!$C$5:$S$5,1)+1,,)</f>
        <v>#N/A</v>
      </c>
      <c r="AD96" s="86" t="e">
        <f ca="1">AB96+(AC96-AB96)*(G$96-AB$95)/(AC$95-AB$95)</f>
        <v>#N/A</v>
      </c>
    </row>
    <row r="97" spans="2:30" hidden="1" outlineLevel="1">
      <c r="B97" s="107" t="s">
        <v>274</v>
      </c>
      <c r="C97" s="88"/>
      <c r="D97" s="79">
        <f ca="1">IFERROR($R96+($R97-$R96)*($D95-$O96)/($O97-$O96),"Input")</f>
        <v>0.85140501778983591</v>
      </c>
      <c r="E97" s="79">
        <f ca="1">IFERROR($V96+($V97-$V96)*($E95-$S96)/($S97-$S96),"Input")</f>
        <v>0.86256991927436855</v>
      </c>
      <c r="F97" s="79">
        <f ca="1">IFERROR($S96+($S97-$S96)*($E95-$P96)/($P97-$P96),"Input")</f>
        <v>-6.5241850208185408</v>
      </c>
      <c r="G97" s="79">
        <f ca="1">IFERROR($S96+($S97-$S96)*($E95-$P96)/($P97-$P96),"Input")</f>
        <v>-6.5241850208185408</v>
      </c>
      <c r="K97" s="15"/>
      <c r="L97" s="15"/>
      <c r="O97" s="38">
        <f ca="1">OFFSET('Z-Factor'!$B$5,MATCH(D$95,'Z-Factor'!$B$6:$B$335,1)+1,0,,)</f>
        <v>1.63</v>
      </c>
      <c r="P97" s="85">
        <f ca="1">OFFSET('Z-Factor'!$B$5,MATCH(D95,'Z-Factor'!$B$6:$B$335,1)+1,MATCH(D96,'Z-Factor'!$C$5:$S$5,1),,)</f>
        <v>0.8478</v>
      </c>
      <c r="Q97" s="85">
        <f ca="1">OFFSET('Z-Factor'!$B$5,MATCH(D95,'Z-Factor'!$B$6:$B$335,1)+1,MATCH(D96,'Z-Factor'!$C$5:$S$5,1)+1,,)</f>
        <v>0.88180000000000003</v>
      </c>
      <c r="R97" s="86">
        <f ca="1">P97+(Q97-P97)*(D$96-P$95)/(Q$95-P$95)</f>
        <v>0.85139345565010172</v>
      </c>
      <c r="S97" s="38">
        <f ca="1">OFFSET('Z-Factor'!$B$5,MATCH(E$95,'Z-Factor'!$B$6:$B$335,1)+1,0,,)</f>
        <v>1.49</v>
      </c>
      <c r="T97" s="85">
        <f ca="1">OFFSET('Z-Factor'!$B$5,MATCH(E95,'Z-Factor'!$B$6:$B$335,1)+1,MATCH(E96,'Z-Factor'!$C$5:$S$5,1),,)</f>
        <v>0.85919999999999996</v>
      </c>
      <c r="U97" s="85">
        <f ca="1">OFFSET('Z-Factor'!$B$5,MATCH(E95,'Z-Factor'!$B$6:$B$335,1)+1,MATCH(E96,'Z-Factor'!$C$5:$S$5,1)+1,,)</f>
        <v>0.89029999999999998</v>
      </c>
      <c r="V97" s="86">
        <f ca="1">T97+(U97-T97)*(E$96-T$95)/(U$95-T$95)</f>
        <v>0.86248695502112249</v>
      </c>
      <c r="W97" s="38">
        <f ca="1">OFFSET('Z-Factor'!$B$5,MATCH(F$95,'Z-Factor'!$B$6:$B$335,1)+1,0,,)</f>
        <v>1.49</v>
      </c>
      <c r="X97" s="85">
        <f ca="1">OFFSET('Z-Factor'!$B$5,MATCH(F95,'Z-Factor'!$B$6:$B$335,1)+1,MATCH(F96,'Z-Factor'!$C$5:$S$5,1),,)</f>
        <v>0.85919999999999996</v>
      </c>
      <c r="Y97" s="85">
        <f ca="1">OFFSET('Z-Factor'!$B$5,MATCH(F95,'Z-Factor'!$B$6:$B$335,1)+1,MATCH(F96,'Z-Factor'!$C$5:$S$5,1)+1,,)</f>
        <v>0.89029999999999998</v>
      </c>
      <c r="Z97" s="70">
        <f ca="1">X97+(Y97-X97)*(F$96-X$95)/(Y$95-X$95)</f>
        <v>0.86248695502112249</v>
      </c>
      <c r="AA97" s="38" t="e">
        <f ca="1">OFFSET('Z-Factor'!$B$5,MATCH(G$95,'Z-Factor'!$B$6:$B$335,1)+1,0,,)</f>
        <v>#N/A</v>
      </c>
      <c r="AB97" s="85" t="e">
        <f ca="1">OFFSET('Z-Factor'!$B$5,MATCH(G95,'Z-Factor'!$B$6:$B$335,1)+1,MATCH(G96,'Z-Factor'!$C$5:$S$5,1),,)</f>
        <v>#N/A</v>
      </c>
      <c r="AC97" s="85" t="e">
        <f ca="1">OFFSET('Z-Factor'!$B$5,MATCH(G95,'Z-Factor'!$B$6:$B$335,1)+1,MATCH(G96,'Z-Factor'!$C$5:$S$5,1)+1,,)</f>
        <v>#N/A</v>
      </c>
      <c r="AD97" s="86" t="e">
        <f ca="1">AB97+(AC97-AB97)*(G$96-AB$95)/(AC$95-AB$95)</f>
        <v>#N/A</v>
      </c>
    </row>
    <row r="98" spans="2:30" ht="28.5" hidden="1" outlineLevel="1">
      <c r="B98" s="108" t="s">
        <v>339</v>
      </c>
      <c r="C98" s="88"/>
      <c r="D98" s="74">
        <f ca="1">IFERROR(0.0684*D73*C79/E80/D97,"")</f>
        <v>0</v>
      </c>
      <c r="E98" s="74">
        <f ca="1">IFERROR(D98,"")</f>
        <v>0</v>
      </c>
      <c r="F98" s="74">
        <f t="shared" ref="F98:G99" ca="1" si="4">E98</f>
        <v>0</v>
      </c>
      <c r="G98" s="74">
        <f t="shared" ca="1" si="4"/>
        <v>0</v>
      </c>
      <c r="K98" s="69"/>
      <c r="L98" s="15"/>
    </row>
    <row r="99" spans="2:30" ht="18.75" hidden="1" outlineLevel="1">
      <c r="B99" s="109" t="s">
        <v>104</v>
      </c>
      <c r="C99" s="88" t="s">
        <v>95</v>
      </c>
      <c r="D99" s="74">
        <f ca="1">IFERROR(IF(D98=0,C78,C78*(EXP(D98)-1)/D98),"")</f>
        <v>24</v>
      </c>
      <c r="E99" s="74">
        <f ca="1">D99</f>
        <v>24</v>
      </c>
      <c r="F99" s="74">
        <f t="shared" ca="1" si="4"/>
        <v>24</v>
      </c>
      <c r="G99" s="74">
        <f t="shared" ca="1" si="4"/>
        <v>24</v>
      </c>
      <c r="K99" s="15"/>
      <c r="L99" s="15"/>
    </row>
    <row r="100" spans="2:30" hidden="1" outlineLevel="1">
      <c r="B100" s="109"/>
      <c r="C100" s="88"/>
      <c r="D100" s="38"/>
      <c r="E100" s="38"/>
      <c r="F100" s="38"/>
      <c r="G100" s="38"/>
      <c r="K100" s="15"/>
      <c r="L100" s="15"/>
    </row>
    <row r="101" spans="2:30" ht="18.75" hidden="1" outlineLevel="1">
      <c r="B101" s="110" t="s">
        <v>283</v>
      </c>
      <c r="C101" s="87" t="s">
        <v>99</v>
      </c>
      <c r="D101" s="123">
        <v>101</v>
      </c>
      <c r="E101" s="74">
        <f t="shared" ref="E101:G104" si="5">D101</f>
        <v>101</v>
      </c>
      <c r="F101" s="74">
        <f t="shared" si="5"/>
        <v>101</v>
      </c>
      <c r="G101" s="74">
        <f t="shared" si="5"/>
        <v>101</v>
      </c>
      <c r="K101" s="15"/>
      <c r="L101" s="15"/>
    </row>
    <row r="102" spans="2:30" ht="18.75" hidden="1" outlineLevel="1">
      <c r="B102" s="110" t="s">
        <v>284</v>
      </c>
      <c r="C102" s="88" t="s">
        <v>98</v>
      </c>
      <c r="D102" s="123">
        <f>273+15</f>
        <v>288</v>
      </c>
      <c r="E102" s="74">
        <f t="shared" ref="E102" si="6">D102</f>
        <v>288</v>
      </c>
      <c r="F102" s="74">
        <f t="shared" si="5"/>
        <v>288</v>
      </c>
      <c r="G102" s="74">
        <f t="shared" si="5"/>
        <v>288</v>
      </c>
      <c r="K102" s="15"/>
      <c r="L102" s="15"/>
    </row>
    <row r="103" spans="2:30" hidden="1" outlineLevel="1">
      <c r="B103" s="110" t="s">
        <v>275</v>
      </c>
      <c r="C103" s="116" t="s">
        <v>218</v>
      </c>
      <c r="D103" s="99">
        <f>IFERROR(J71/I71,"")</f>
        <v>1.1418024677633418E-4</v>
      </c>
      <c r="E103" s="99">
        <f t="shared" ref="E103" si="7">D103</f>
        <v>1.1418024677633418E-4</v>
      </c>
      <c r="F103" s="99">
        <f t="shared" si="5"/>
        <v>1.1418024677633418E-4</v>
      </c>
      <c r="G103" s="99">
        <f t="shared" si="5"/>
        <v>1.1418024677633418E-4</v>
      </c>
      <c r="K103" s="15"/>
      <c r="L103" s="15"/>
    </row>
    <row r="104" spans="2:30" hidden="1" outlineLevel="1">
      <c r="B104" s="110" t="s">
        <v>276</v>
      </c>
      <c r="C104" s="88"/>
      <c r="D104" s="77">
        <f>IFERROR(0.5134*(D101/D102)*(D73*C76)/(D103*C77),"")</f>
        <v>11146445.843125695</v>
      </c>
      <c r="E104" s="77">
        <f>D104</f>
        <v>11146445.843125695</v>
      </c>
      <c r="F104" s="77">
        <f t="shared" si="5"/>
        <v>11146445.843125695</v>
      </c>
      <c r="G104" s="77">
        <f t="shared" si="5"/>
        <v>11146445.843125695</v>
      </c>
      <c r="K104" s="15"/>
      <c r="L104" s="15"/>
    </row>
    <row r="105" spans="2:30" hidden="1" outlineLevel="1">
      <c r="B105" s="7"/>
      <c r="C105" s="88"/>
      <c r="D105" s="38"/>
      <c r="E105" s="38"/>
      <c r="F105" s="38"/>
      <c r="G105" s="38"/>
      <c r="K105" s="15"/>
      <c r="L105" s="15"/>
    </row>
    <row r="106" spans="2:30" hidden="1" outlineLevel="1">
      <c r="B106" s="110" t="s">
        <v>278</v>
      </c>
      <c r="C106" s="88"/>
      <c r="D106" s="74">
        <f>C83</f>
        <v>0.92</v>
      </c>
      <c r="E106" s="74">
        <f t="shared" ref="E106:G107" si="8">D106</f>
        <v>0.92</v>
      </c>
      <c r="F106" s="74">
        <f t="shared" si="8"/>
        <v>0.92</v>
      </c>
      <c r="G106" s="74">
        <f t="shared" si="8"/>
        <v>0.92</v>
      </c>
      <c r="K106" s="15"/>
      <c r="L106" s="15"/>
    </row>
    <row r="107" spans="2:30" hidden="1" outlineLevel="1">
      <c r="B107" s="111" t="s">
        <v>340</v>
      </c>
      <c r="C107" s="88"/>
      <c r="D107" s="74">
        <f>IFERROR(19.08*D106*(C76*D73/C77)^0.01961,"")</f>
        <v>20.88583327419434</v>
      </c>
      <c r="E107" s="74">
        <f>D107</f>
        <v>20.88583327419434</v>
      </c>
      <c r="F107" s="74">
        <f t="shared" si="8"/>
        <v>20.88583327419434</v>
      </c>
      <c r="G107" s="74">
        <f t="shared" si="8"/>
        <v>20.88583327419434</v>
      </c>
      <c r="K107" s="15"/>
      <c r="L107" s="15"/>
    </row>
    <row r="108" spans="2:30" hidden="1" outlineLevel="1">
      <c r="B108" s="7"/>
      <c r="C108" s="88"/>
      <c r="D108" s="38"/>
      <c r="E108" s="38"/>
      <c r="F108" s="38"/>
      <c r="G108" s="38"/>
      <c r="K108" s="15"/>
      <c r="L108" s="15"/>
    </row>
    <row r="109" spans="2:30" ht="18.75" hidden="1" outlineLevel="1">
      <c r="B109" s="110" t="s">
        <v>281</v>
      </c>
      <c r="C109" s="88"/>
      <c r="D109" s="80">
        <f ca="1">IFERROR($C76/(0.01002*$C77^2.53*D106)*(D101/D102)^1.02*($D73^0.961*$E80*D99*D97)^0.51,"")</f>
        <v>5058.4519903664277</v>
      </c>
      <c r="E109" s="80">
        <f ca="1">IFERROR($C76/(0.01002*$C77^2.53*E106)*(E101/E102)^1.02*($D73^0.961*$E80*E99*E97)^0.51,"")</f>
        <v>5092.1743527180379</v>
      </c>
      <c r="F109" s="80" t="str">
        <f ca="1">IFERROR($C76/(0.01002*$C77^2.53*F106)*(F101/F102)^1.02*($D73^0.961*$E80*F99*F97)^0.51,"")</f>
        <v/>
      </c>
      <c r="G109" s="80" t="str">
        <f ca="1">IFERROR($C76/(0.01002*$C77^2.53*G106)*(G101/G102)^1.02*($D73^0.961*$E80*G99*G97)^0.51,"")</f>
        <v/>
      </c>
      <c r="K109" s="15"/>
      <c r="L109" s="15"/>
    </row>
    <row r="110" spans="2:30" ht="18.75" hidden="1" outlineLevel="1">
      <c r="B110" s="112" t="s">
        <v>329</v>
      </c>
      <c r="C110" s="87" t="s">
        <v>99</v>
      </c>
      <c r="D110" s="77">
        <f>IFERROR(IF($C82&lt;&gt;"",($C82^2*EXP(D98)+D109^(1/0.51))^0.5,$C81),"")</f>
        <v>7500</v>
      </c>
      <c r="E110" s="77">
        <f>IFERROR(IF($C82&lt;&gt;"",($C82^2*EXP(E98)+E109^(1/0.51))^0.5,$C81),"")</f>
        <v>7500</v>
      </c>
      <c r="F110" s="77">
        <f>IFERROR(IF($C82&lt;&gt;"",($C82^2*EXP(F98)+F109^(1/0.51))^0.5,$C81),"")</f>
        <v>7500</v>
      </c>
      <c r="G110" s="77">
        <f>IFERROR(IF($C82&lt;&gt;"",($C82^2*EXP(G98)+G109^(1/0.51))^0.5,$C81),"")</f>
        <v>7500</v>
      </c>
      <c r="K110" s="15"/>
      <c r="L110" s="15"/>
    </row>
    <row r="111" spans="2:30" ht="18.75" hidden="1" outlineLevel="1">
      <c r="B111" s="112" t="s">
        <v>330</v>
      </c>
      <c r="C111" s="87" t="s">
        <v>99</v>
      </c>
      <c r="D111" s="77">
        <f ca="1">IFERROR(IF($C81&lt;&gt;"",(($C81^2-D109^(1/0.51))/EXP(D98))^0.5,$C82),"")</f>
        <v>6159.2328426058884</v>
      </c>
      <c r="E111" s="77">
        <f ca="1">IFERROR(IF($C81&lt;&gt;"",(($C81^2-E109^(1/0.51))/EXP(E98))^0.5,$C82),"")</f>
        <v>6139.7060588210788</v>
      </c>
      <c r="F111" s="77" t="str">
        <f ca="1">IFERROR(IF($C81&lt;&gt;"",(($C81^2-F109^(1/0.51))/EXP(F98))^0.5,$C82),"")</f>
        <v/>
      </c>
      <c r="G111" s="77" t="str">
        <f ca="1">IFERROR(IF($C81&lt;&gt;"",(($C81^2-G109^(1/0.51))/EXP(G98))^0.5,$C82),"")</f>
        <v/>
      </c>
    </row>
    <row r="112" spans="2:30" hidden="1" outlineLevel="1">
      <c r="B112" s="7"/>
      <c r="C112" s="88"/>
      <c r="D112" s="38"/>
      <c r="E112" s="38"/>
      <c r="F112" s="38"/>
      <c r="G112" s="38"/>
    </row>
    <row r="113" spans="2:7" hidden="1" outlineLevel="1">
      <c r="B113" s="110" t="str">
        <f>"Deviation"&amp;IF(C81&lt;&gt;""," in Downstream"," in Upstream")</f>
        <v>Deviation in Downstream</v>
      </c>
      <c r="C113" s="87" t="s">
        <v>285</v>
      </c>
      <c r="D113" s="81"/>
      <c r="E113" s="82">
        <f ca="1">IFERROR(IF(C81&lt;&gt;"",ABS(E111-D111)/D111,ABS(E110-D110)/D110),"")</f>
        <v>3.1703272605209834E-3</v>
      </c>
      <c r="F113" s="82"/>
      <c r="G113" s="82"/>
    </row>
    <row r="114" spans="2:7" hidden="1" outlineLevel="1">
      <c r="B114" s="110" t="s">
        <v>286</v>
      </c>
      <c r="C114" s="88"/>
      <c r="D114" s="38"/>
      <c r="E114" s="83" t="str">
        <f ca="1">IF(AND(E113&lt;0.0001,C114&lt;&gt;"Answer",D114&lt;&gt;"Answer"),"Answer","")</f>
        <v/>
      </c>
      <c r="F114" s="83" t="str">
        <f ca="1">IF(AND(F113&lt;0.0001,D114&lt;&gt;"Answer",E114&lt;&gt;"Answer"),"Answer","")</f>
        <v>Answer</v>
      </c>
      <c r="G114" s="83" t="str">
        <f ca="1">IF(AND(G113&lt;0.0001,E114&lt;&gt;"Answer",F114&lt;&gt;"Answer"),"Answer","")</f>
        <v/>
      </c>
    </row>
    <row r="115" spans="2:7" collapsed="1"/>
  </sheetData>
  <sheetProtection password="DF22" sheet="1" objects="1" scenarios="1"/>
  <autoFilter ref="B5:J73"/>
  <phoneticPr fontId="10"/>
  <conditionalFormatting sqref="E71:G71 E6:I70 E73:I73 F72:I72">
    <cfRule type="containsText" dxfId="16" priority="8" operator="containsText" text="Input">
      <formula>NOT(ISERROR(SEARCH("Input",E6)))</formula>
    </cfRule>
  </conditionalFormatting>
  <conditionalFormatting sqref="I71">
    <cfRule type="containsText" dxfId="15" priority="6" operator="containsText" text="Input">
      <formula>NOT(ISERROR(SEARCH("Input",I71)))</formula>
    </cfRule>
  </conditionalFormatting>
  <conditionalFormatting sqref="E111:G111">
    <cfRule type="expression" dxfId="14" priority="5">
      <formula>AND(E$114="Answer",$C$81&lt;&gt;"")</formula>
    </cfRule>
  </conditionalFormatting>
  <conditionalFormatting sqref="J72">
    <cfRule type="containsText" dxfId="13" priority="4" operator="containsText" text="Input">
      <formula>NOT(ISERROR(SEARCH("Input",J72)))</formula>
    </cfRule>
  </conditionalFormatting>
  <conditionalFormatting sqref="E72">
    <cfRule type="containsText" dxfId="12" priority="3" operator="containsText" text="Input">
      <formula>NOT(ISERROR(SEARCH("Input",E72)))</formula>
    </cfRule>
  </conditionalFormatting>
  <conditionalFormatting sqref="C82">
    <cfRule type="expression" dxfId="11" priority="2">
      <formula>AND($C$81&gt;0,$C$82="")</formula>
    </cfRule>
  </conditionalFormatting>
  <conditionalFormatting sqref="C81">
    <cfRule type="expression" dxfId="10" priority="1">
      <formula>AND($C$82&gt;0,$C$81="")</formula>
    </cfRule>
  </conditionalFormatting>
  <pageMargins left="0.70866141732283472" right="0.39370078740157483" top="0.74803149606299213" bottom="0.74803149606299213" header="0.31496062992125984" footer="0.31496062992125984"/>
  <pageSetup paperSize="9" scale="3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336"/>
  <sheetViews>
    <sheetView zoomScale="90" zoomScaleNormal="90" workbookViewId="0">
      <selection activeCell="H344" sqref="H344"/>
    </sheetView>
  </sheetViews>
  <sheetFormatPr defaultColWidth="9.125" defaultRowHeight="14.25" outlineLevelRow="1"/>
  <cols>
    <col min="1" max="1" width="5.25" style="6" customWidth="1"/>
    <col min="2" max="2" width="7.125" style="24" customWidth="1"/>
    <col min="3" max="11" width="9.25" style="6" bestFit="1" customWidth="1"/>
    <col min="12" max="12" width="9.625" style="6" bestFit="1" customWidth="1"/>
    <col min="13" max="19" width="9.25" style="6" bestFit="1" customWidth="1"/>
    <col min="20" max="16384" width="9.125" style="6"/>
  </cols>
  <sheetData>
    <row r="1" spans="1:19">
      <c r="B1" s="24" t="s">
        <v>46</v>
      </c>
    </row>
    <row r="3" spans="1:19">
      <c r="B3" s="30"/>
      <c r="C3" s="9">
        <v>1</v>
      </c>
      <c r="D3" s="9">
        <v>2</v>
      </c>
      <c r="E3" s="9">
        <v>3</v>
      </c>
      <c r="F3" s="9">
        <v>4</v>
      </c>
      <c r="G3" s="9">
        <v>5</v>
      </c>
      <c r="H3" s="9">
        <v>6</v>
      </c>
      <c r="I3" s="9">
        <v>7</v>
      </c>
      <c r="J3" s="9">
        <v>8</v>
      </c>
      <c r="K3" s="9">
        <v>9</v>
      </c>
      <c r="L3" s="9">
        <v>10</v>
      </c>
      <c r="M3" s="9">
        <v>11</v>
      </c>
      <c r="N3" s="9">
        <v>12</v>
      </c>
      <c r="O3" s="9">
        <v>13</v>
      </c>
      <c r="P3" s="9">
        <v>14</v>
      </c>
      <c r="Q3" s="9">
        <v>15</v>
      </c>
      <c r="R3" s="9">
        <v>16</v>
      </c>
      <c r="S3" s="9">
        <v>17</v>
      </c>
    </row>
    <row r="4" spans="1:19">
      <c r="B4" s="25"/>
      <c r="C4" s="26" t="s">
        <v>15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>
      <c r="B5" s="28" t="s">
        <v>14</v>
      </c>
      <c r="C5" s="29">
        <v>1.2</v>
      </c>
      <c r="D5" s="29">
        <v>1.25</v>
      </c>
      <c r="E5" s="29">
        <v>1.3</v>
      </c>
      <c r="F5" s="29">
        <v>1.35</v>
      </c>
      <c r="G5" s="29">
        <v>1.4</v>
      </c>
      <c r="H5" s="29">
        <v>1.45</v>
      </c>
      <c r="I5" s="29">
        <v>1.5</v>
      </c>
      <c r="J5" s="29">
        <v>1.6</v>
      </c>
      <c r="K5" s="29">
        <v>1.7</v>
      </c>
      <c r="L5" s="29">
        <v>1.8</v>
      </c>
      <c r="M5" s="29">
        <v>1.9</v>
      </c>
      <c r="N5" s="29">
        <v>2</v>
      </c>
      <c r="O5" s="29">
        <v>2.2000000000000002</v>
      </c>
      <c r="P5" s="29">
        <v>2.4</v>
      </c>
      <c r="Q5" s="29">
        <v>2.6</v>
      </c>
      <c r="R5" s="29">
        <v>2.8</v>
      </c>
      <c r="S5" s="29">
        <v>3</v>
      </c>
    </row>
    <row r="6" spans="1:19" hidden="1" outlineLevel="1">
      <c r="A6" s="37">
        <f>ROW(B6)-ROW($B$5)</f>
        <v>1</v>
      </c>
      <c r="B6" s="30">
        <v>0.01</v>
      </c>
      <c r="C6" s="31">
        <v>0.998</v>
      </c>
      <c r="D6" s="31">
        <v>0.99819999999999998</v>
      </c>
      <c r="E6" s="31">
        <v>0.99839999999999995</v>
      </c>
      <c r="F6" s="31">
        <v>0.99860000000000004</v>
      </c>
      <c r="G6" s="31">
        <v>0.99880000000000002</v>
      </c>
      <c r="H6" s="31">
        <v>0.99890000000000001</v>
      </c>
      <c r="I6" s="31">
        <v>0.999</v>
      </c>
      <c r="J6" s="31">
        <v>0.99919999999999998</v>
      </c>
      <c r="K6" s="31">
        <v>0.99929999999999997</v>
      </c>
      <c r="L6" s="31">
        <v>0.99950000000000006</v>
      </c>
      <c r="M6" s="31">
        <v>0.99960000000000004</v>
      </c>
      <c r="N6" s="31">
        <v>0.99970000000000003</v>
      </c>
      <c r="O6" s="31">
        <v>0.99980000000000002</v>
      </c>
      <c r="P6" s="31">
        <v>0.99990000000000001</v>
      </c>
      <c r="Q6" s="31">
        <v>0.99990000000000001</v>
      </c>
      <c r="R6" s="31">
        <v>1</v>
      </c>
      <c r="S6" s="31">
        <v>1</v>
      </c>
    </row>
    <row r="7" spans="1:19" hidden="1" outlineLevel="1">
      <c r="A7" s="37">
        <f t="shared" ref="A7:A70" si="0">ROW(B7)-ROW($B$5)</f>
        <v>2</v>
      </c>
      <c r="B7" s="30">
        <v>0.02</v>
      </c>
      <c r="C7" s="31">
        <v>0.996</v>
      </c>
      <c r="D7" s="31">
        <v>0.99650000000000005</v>
      </c>
      <c r="E7" s="31">
        <v>0.99690000000000001</v>
      </c>
      <c r="F7" s="31">
        <v>0.99719999999999998</v>
      </c>
      <c r="G7" s="31">
        <v>0.99750000000000005</v>
      </c>
      <c r="H7" s="31">
        <v>0.99780000000000002</v>
      </c>
      <c r="I7" s="31">
        <v>0.998</v>
      </c>
      <c r="J7" s="31">
        <v>0.99839999999999995</v>
      </c>
      <c r="K7" s="31">
        <v>0.99870000000000003</v>
      </c>
      <c r="L7" s="31">
        <v>0.99890000000000001</v>
      </c>
      <c r="M7" s="31">
        <v>0.99909999999999999</v>
      </c>
      <c r="N7" s="31">
        <v>0.99929999999999997</v>
      </c>
      <c r="O7" s="31">
        <v>0.99960000000000004</v>
      </c>
      <c r="P7" s="31">
        <v>0.99970000000000003</v>
      </c>
      <c r="Q7" s="31">
        <v>0.99990000000000001</v>
      </c>
      <c r="R7" s="31">
        <v>0.99990000000000001</v>
      </c>
      <c r="S7" s="31">
        <v>1</v>
      </c>
    </row>
    <row r="8" spans="1:19" hidden="1" outlineLevel="1">
      <c r="A8" s="37">
        <f t="shared" si="0"/>
        <v>3</v>
      </c>
      <c r="B8" s="30">
        <v>0.03</v>
      </c>
      <c r="C8" s="31">
        <v>0.99399999999999999</v>
      </c>
      <c r="D8" s="31">
        <v>0.99470000000000003</v>
      </c>
      <c r="E8" s="31">
        <v>0.99529999999999996</v>
      </c>
      <c r="F8" s="31">
        <v>0.99580000000000002</v>
      </c>
      <c r="G8" s="31">
        <v>0.99629999999999996</v>
      </c>
      <c r="H8" s="31">
        <v>0.99670000000000003</v>
      </c>
      <c r="I8" s="31">
        <v>0.997</v>
      </c>
      <c r="J8" s="31">
        <v>0.99750000000000005</v>
      </c>
      <c r="K8" s="31">
        <v>0.998</v>
      </c>
      <c r="L8" s="31">
        <v>0.99839999999999995</v>
      </c>
      <c r="M8" s="31">
        <v>0.99870000000000003</v>
      </c>
      <c r="N8" s="31">
        <v>0.999</v>
      </c>
      <c r="O8" s="31">
        <v>0.99929999999999997</v>
      </c>
      <c r="P8" s="31">
        <v>0.99960000000000004</v>
      </c>
      <c r="Q8" s="31">
        <v>0.99980000000000002</v>
      </c>
      <c r="R8" s="31">
        <v>0.99990000000000001</v>
      </c>
      <c r="S8" s="31">
        <v>1</v>
      </c>
    </row>
    <row r="9" spans="1:19" hidden="1" outlineLevel="1">
      <c r="A9" s="37">
        <f t="shared" si="0"/>
        <v>4</v>
      </c>
      <c r="B9" s="30">
        <v>0.04</v>
      </c>
      <c r="C9" s="31">
        <v>0.9919</v>
      </c>
      <c r="D9" s="31">
        <v>0.9929</v>
      </c>
      <c r="E9" s="31">
        <v>0.99370000000000003</v>
      </c>
      <c r="F9" s="31">
        <v>0.99439999999999995</v>
      </c>
      <c r="G9" s="31">
        <v>0.995</v>
      </c>
      <c r="H9" s="31">
        <v>0.99560000000000004</v>
      </c>
      <c r="I9" s="31">
        <v>0.996</v>
      </c>
      <c r="J9" s="31">
        <v>0.99670000000000003</v>
      </c>
      <c r="K9" s="31">
        <v>0.99739999999999995</v>
      </c>
      <c r="L9" s="31">
        <v>0.99790000000000001</v>
      </c>
      <c r="M9" s="31">
        <v>0.99829999999999997</v>
      </c>
      <c r="N9" s="31">
        <v>0.99860000000000004</v>
      </c>
      <c r="O9" s="31">
        <v>0.99909999999999999</v>
      </c>
      <c r="P9" s="31">
        <v>0.99950000000000006</v>
      </c>
      <c r="Q9" s="31">
        <v>0.99970000000000003</v>
      </c>
      <c r="R9" s="31">
        <v>0.99990000000000001</v>
      </c>
      <c r="S9" s="31">
        <v>1</v>
      </c>
    </row>
    <row r="10" spans="1:19" hidden="1" outlineLevel="1">
      <c r="A10" s="37">
        <f t="shared" si="0"/>
        <v>5</v>
      </c>
      <c r="B10" s="30">
        <v>0.05</v>
      </c>
      <c r="C10" s="31">
        <v>0.9899</v>
      </c>
      <c r="D10" s="31">
        <v>0.99109999999999998</v>
      </c>
      <c r="E10" s="31">
        <v>0.99219999999999997</v>
      </c>
      <c r="F10" s="31">
        <v>0.99299999999999999</v>
      </c>
      <c r="G10" s="31">
        <v>0.99380000000000002</v>
      </c>
      <c r="H10" s="31">
        <v>0.99439999999999995</v>
      </c>
      <c r="I10" s="31">
        <v>0.995</v>
      </c>
      <c r="J10" s="31">
        <v>0.99590000000000001</v>
      </c>
      <c r="K10" s="31">
        <v>0.99670000000000003</v>
      </c>
      <c r="L10" s="31">
        <v>0.99739999999999995</v>
      </c>
      <c r="M10" s="31">
        <v>0.99790000000000001</v>
      </c>
      <c r="N10" s="31">
        <v>0.99829999999999997</v>
      </c>
      <c r="O10" s="31">
        <v>0.99890000000000001</v>
      </c>
      <c r="P10" s="31">
        <v>0.99929999999999997</v>
      </c>
      <c r="Q10" s="31">
        <v>0.99960000000000004</v>
      </c>
      <c r="R10" s="31">
        <v>0.99980000000000002</v>
      </c>
      <c r="S10" s="31">
        <v>1</v>
      </c>
    </row>
    <row r="11" spans="1:19" hidden="1" outlineLevel="1">
      <c r="A11" s="37">
        <f t="shared" si="0"/>
        <v>6</v>
      </c>
      <c r="B11" s="30">
        <v>0.06</v>
      </c>
      <c r="C11" s="31">
        <v>0.9879</v>
      </c>
      <c r="D11" s="31">
        <v>0.98929999999999996</v>
      </c>
      <c r="E11" s="31">
        <v>0.99060000000000004</v>
      </c>
      <c r="F11" s="31">
        <v>0.99160000000000004</v>
      </c>
      <c r="G11" s="31">
        <v>0.99250000000000005</v>
      </c>
      <c r="H11" s="31">
        <v>0.99329999999999996</v>
      </c>
      <c r="I11" s="31">
        <v>0.99399999999999999</v>
      </c>
      <c r="J11" s="31">
        <v>0.99509999999999998</v>
      </c>
      <c r="K11" s="31">
        <v>0.99609999999999999</v>
      </c>
      <c r="L11" s="31">
        <v>0.99680000000000002</v>
      </c>
      <c r="M11" s="31">
        <v>0.99750000000000005</v>
      </c>
      <c r="N11" s="31">
        <v>0.998</v>
      </c>
      <c r="O11" s="31">
        <v>0.99870000000000003</v>
      </c>
      <c r="P11" s="31">
        <v>0.99919999999999998</v>
      </c>
      <c r="Q11" s="31">
        <v>0.99960000000000004</v>
      </c>
      <c r="R11" s="31">
        <v>0.99980000000000002</v>
      </c>
      <c r="S11" s="31">
        <v>1</v>
      </c>
    </row>
    <row r="12" spans="1:19" hidden="1" outlineLevel="1">
      <c r="A12" s="37">
        <f t="shared" si="0"/>
        <v>7</v>
      </c>
      <c r="B12" s="30">
        <v>7.0000000000000007E-2</v>
      </c>
      <c r="C12" s="31">
        <v>0.9859</v>
      </c>
      <c r="D12" s="31">
        <v>0.98760000000000003</v>
      </c>
      <c r="E12" s="31">
        <v>0.98899999999999999</v>
      </c>
      <c r="F12" s="31">
        <v>0.99019999999999997</v>
      </c>
      <c r="G12" s="31">
        <v>0.99129999999999996</v>
      </c>
      <c r="H12" s="31">
        <v>0.99219999999999997</v>
      </c>
      <c r="I12" s="31">
        <v>0.99299999999999999</v>
      </c>
      <c r="J12" s="31">
        <v>0.99429999999999996</v>
      </c>
      <c r="K12" s="31">
        <v>0.99539999999999995</v>
      </c>
      <c r="L12" s="31">
        <v>0.99629999999999996</v>
      </c>
      <c r="M12" s="31">
        <v>0.997</v>
      </c>
      <c r="N12" s="31">
        <v>0.99760000000000004</v>
      </c>
      <c r="O12" s="31">
        <v>0.99850000000000005</v>
      </c>
      <c r="P12" s="31">
        <v>0.99909999999999999</v>
      </c>
      <c r="Q12" s="31">
        <v>0.99950000000000006</v>
      </c>
      <c r="R12" s="31">
        <v>0.99980000000000002</v>
      </c>
      <c r="S12" s="31">
        <v>1</v>
      </c>
    </row>
    <row r="13" spans="1:19" hidden="1" outlineLevel="1">
      <c r="A13" s="37">
        <f t="shared" si="0"/>
        <v>8</v>
      </c>
      <c r="B13" s="30">
        <v>0.08</v>
      </c>
      <c r="C13" s="31">
        <v>0.98380000000000001</v>
      </c>
      <c r="D13" s="31">
        <v>0.98580000000000001</v>
      </c>
      <c r="E13" s="31">
        <v>0.98740000000000006</v>
      </c>
      <c r="F13" s="31">
        <v>0.98880000000000001</v>
      </c>
      <c r="G13" s="31">
        <v>0.99009999999999998</v>
      </c>
      <c r="H13" s="31">
        <v>0.99109999999999998</v>
      </c>
      <c r="I13" s="31">
        <v>0.99199999999999999</v>
      </c>
      <c r="J13" s="31">
        <v>0.99350000000000005</v>
      </c>
      <c r="K13" s="31">
        <v>0.99480000000000002</v>
      </c>
      <c r="L13" s="31">
        <v>0.99580000000000002</v>
      </c>
      <c r="M13" s="31">
        <v>0.99660000000000004</v>
      </c>
      <c r="N13" s="31">
        <v>0.99729999999999996</v>
      </c>
      <c r="O13" s="31">
        <v>0.99829999999999997</v>
      </c>
      <c r="P13" s="31">
        <v>0.99890000000000001</v>
      </c>
      <c r="Q13" s="31">
        <v>0.99939999999999996</v>
      </c>
      <c r="R13" s="31">
        <v>0.99980000000000002</v>
      </c>
      <c r="S13" s="31">
        <v>1</v>
      </c>
    </row>
    <row r="14" spans="1:19" hidden="1" outlineLevel="1">
      <c r="A14" s="37">
        <f t="shared" si="0"/>
        <v>9</v>
      </c>
      <c r="B14" s="30">
        <v>0.09</v>
      </c>
      <c r="C14" s="31">
        <v>0.98180000000000001</v>
      </c>
      <c r="D14" s="31">
        <v>0.98399999999999999</v>
      </c>
      <c r="E14" s="31">
        <v>0.9859</v>
      </c>
      <c r="F14" s="31">
        <v>0.98740000000000006</v>
      </c>
      <c r="G14" s="31">
        <v>0.98880000000000001</v>
      </c>
      <c r="H14" s="31">
        <v>0.99</v>
      </c>
      <c r="I14" s="31">
        <v>0.99099999999999999</v>
      </c>
      <c r="J14" s="31">
        <v>0.99270000000000003</v>
      </c>
      <c r="K14" s="31">
        <v>0.99409999999999998</v>
      </c>
      <c r="L14" s="31">
        <v>0.99529999999999996</v>
      </c>
      <c r="M14" s="31">
        <v>0.99619999999999997</v>
      </c>
      <c r="N14" s="31">
        <v>0.99690000000000001</v>
      </c>
      <c r="O14" s="31">
        <v>0.99809999999999999</v>
      </c>
      <c r="P14" s="31">
        <v>0.99880000000000002</v>
      </c>
      <c r="Q14" s="31">
        <v>0.99939999999999996</v>
      </c>
      <c r="R14" s="31">
        <v>0.99970000000000003</v>
      </c>
      <c r="S14" s="31">
        <v>1</v>
      </c>
    </row>
    <row r="15" spans="1:19" hidden="1" outlineLevel="1">
      <c r="A15" s="37">
        <f t="shared" si="0"/>
        <v>10</v>
      </c>
      <c r="B15" s="30">
        <v>0.1</v>
      </c>
      <c r="C15" s="31">
        <v>0.97970000000000002</v>
      </c>
      <c r="D15" s="31">
        <v>0.98219999999999996</v>
      </c>
      <c r="E15" s="31">
        <v>0.98429999999999995</v>
      </c>
      <c r="F15" s="31">
        <v>0.98599999999999999</v>
      </c>
      <c r="G15" s="31">
        <v>0.98760000000000003</v>
      </c>
      <c r="H15" s="31">
        <v>0.9889</v>
      </c>
      <c r="I15" s="31">
        <v>0.99</v>
      </c>
      <c r="J15" s="31">
        <v>0.9919</v>
      </c>
      <c r="K15" s="31">
        <v>0.99350000000000005</v>
      </c>
      <c r="L15" s="31">
        <v>0.99470000000000003</v>
      </c>
      <c r="M15" s="31">
        <v>0.99580000000000002</v>
      </c>
      <c r="N15" s="31">
        <v>0.99660000000000004</v>
      </c>
      <c r="O15" s="31">
        <v>0.99780000000000002</v>
      </c>
      <c r="P15" s="31">
        <v>0.99870000000000003</v>
      </c>
      <c r="Q15" s="31">
        <v>0.99929999999999997</v>
      </c>
      <c r="R15" s="31">
        <v>0.99970000000000003</v>
      </c>
      <c r="S15" s="31">
        <v>1</v>
      </c>
    </row>
    <row r="16" spans="1:19" hidden="1" outlineLevel="1">
      <c r="A16" s="37">
        <f t="shared" si="0"/>
        <v>11</v>
      </c>
      <c r="B16" s="30">
        <v>0.11</v>
      </c>
      <c r="C16" s="31">
        <v>0.97770000000000001</v>
      </c>
      <c r="D16" s="31">
        <v>0.98040000000000005</v>
      </c>
      <c r="E16" s="31">
        <v>0.98270000000000002</v>
      </c>
      <c r="F16" s="31">
        <v>0.98460000000000003</v>
      </c>
      <c r="G16" s="31">
        <v>0.98629999999999995</v>
      </c>
      <c r="H16" s="31">
        <v>0.98780000000000001</v>
      </c>
      <c r="I16" s="31">
        <v>0.98899999999999999</v>
      </c>
      <c r="J16" s="31">
        <v>0.99099999999999999</v>
      </c>
      <c r="K16" s="31">
        <v>0.99280000000000002</v>
      </c>
      <c r="L16" s="31">
        <v>0.99419999999999997</v>
      </c>
      <c r="M16" s="31">
        <v>0.99539999999999995</v>
      </c>
      <c r="N16" s="31">
        <v>0.99629999999999996</v>
      </c>
      <c r="O16" s="31">
        <v>0.99760000000000004</v>
      </c>
      <c r="P16" s="31">
        <v>0.99860000000000004</v>
      </c>
      <c r="Q16" s="31">
        <v>0.99919999999999998</v>
      </c>
      <c r="R16" s="31">
        <v>0.99970000000000003</v>
      </c>
      <c r="S16" s="31">
        <v>1</v>
      </c>
    </row>
    <row r="17" spans="1:19" hidden="1" outlineLevel="1">
      <c r="A17" s="37">
        <f t="shared" si="0"/>
        <v>12</v>
      </c>
      <c r="B17" s="30">
        <v>0.12</v>
      </c>
      <c r="C17" s="31">
        <v>0.97560000000000002</v>
      </c>
      <c r="D17" s="31">
        <v>0.97860000000000003</v>
      </c>
      <c r="E17" s="31">
        <v>0.98109999999999997</v>
      </c>
      <c r="F17" s="31">
        <v>0.98319999999999996</v>
      </c>
      <c r="G17" s="31">
        <v>0.98509999999999998</v>
      </c>
      <c r="H17" s="31">
        <v>0.98670000000000002</v>
      </c>
      <c r="I17" s="31">
        <v>0.98799999999999999</v>
      </c>
      <c r="J17" s="31">
        <v>0.99019999999999997</v>
      </c>
      <c r="K17" s="31">
        <v>0.99219999999999997</v>
      </c>
      <c r="L17" s="31">
        <v>0.99370000000000003</v>
      </c>
      <c r="M17" s="31">
        <v>0.99490000000000001</v>
      </c>
      <c r="N17" s="31">
        <v>0.99590000000000001</v>
      </c>
      <c r="O17" s="31">
        <v>0.99739999999999995</v>
      </c>
      <c r="P17" s="31">
        <v>0.99839999999999995</v>
      </c>
      <c r="Q17" s="31">
        <v>0.99909999999999999</v>
      </c>
      <c r="R17" s="31">
        <v>0.99970000000000003</v>
      </c>
      <c r="S17" s="31">
        <v>1</v>
      </c>
    </row>
    <row r="18" spans="1:19" hidden="1" outlineLevel="1">
      <c r="A18" s="37">
        <f t="shared" si="0"/>
        <v>13</v>
      </c>
      <c r="B18" s="30">
        <v>0.13</v>
      </c>
      <c r="C18" s="31">
        <v>0.97360000000000002</v>
      </c>
      <c r="D18" s="31">
        <v>0.9768</v>
      </c>
      <c r="E18" s="31">
        <v>0.97950000000000004</v>
      </c>
      <c r="F18" s="31">
        <v>0.98180000000000001</v>
      </c>
      <c r="G18" s="31">
        <v>0.98380000000000001</v>
      </c>
      <c r="H18" s="31">
        <v>0.98560000000000003</v>
      </c>
      <c r="I18" s="31">
        <v>0.98709999999999998</v>
      </c>
      <c r="J18" s="31">
        <v>0.98939999999999995</v>
      </c>
      <c r="K18" s="31">
        <v>0.99150000000000005</v>
      </c>
      <c r="L18" s="31">
        <v>0.99319999999999997</v>
      </c>
      <c r="M18" s="31">
        <v>0.99450000000000005</v>
      </c>
      <c r="N18" s="31">
        <v>0.99560000000000004</v>
      </c>
      <c r="O18" s="31">
        <v>0.99719999999999998</v>
      </c>
      <c r="P18" s="31">
        <v>0.99829999999999997</v>
      </c>
      <c r="Q18" s="31">
        <v>0.99909999999999999</v>
      </c>
      <c r="R18" s="31">
        <v>0.99960000000000004</v>
      </c>
      <c r="S18" s="31">
        <v>1</v>
      </c>
    </row>
    <row r="19" spans="1:19" hidden="1" outlineLevel="1">
      <c r="A19" s="37">
        <f t="shared" si="0"/>
        <v>14</v>
      </c>
      <c r="B19" s="30">
        <v>0.14000000000000001</v>
      </c>
      <c r="C19" s="31">
        <v>0.97150000000000003</v>
      </c>
      <c r="D19" s="31">
        <v>0.97499999999999998</v>
      </c>
      <c r="E19" s="31">
        <v>0.97789999999999999</v>
      </c>
      <c r="F19" s="31">
        <v>0.98040000000000005</v>
      </c>
      <c r="G19" s="31">
        <v>0.98260000000000003</v>
      </c>
      <c r="H19" s="31">
        <v>0.98440000000000005</v>
      </c>
      <c r="I19" s="31">
        <v>0.98609999999999998</v>
      </c>
      <c r="J19" s="31">
        <v>0.98860000000000003</v>
      </c>
      <c r="K19" s="31">
        <v>0.9909</v>
      </c>
      <c r="L19" s="31">
        <v>0.99270000000000003</v>
      </c>
      <c r="M19" s="31">
        <v>0.99409999999999998</v>
      </c>
      <c r="N19" s="31">
        <v>0.99529999999999996</v>
      </c>
      <c r="O19" s="31">
        <v>0.997</v>
      </c>
      <c r="P19" s="31">
        <v>0.99819999999999998</v>
      </c>
      <c r="Q19" s="31">
        <v>0.999</v>
      </c>
      <c r="R19" s="31">
        <v>0.99960000000000004</v>
      </c>
      <c r="S19" s="31">
        <v>1</v>
      </c>
    </row>
    <row r="20" spans="1:19" hidden="1" outlineLevel="1">
      <c r="A20" s="37">
        <f t="shared" si="0"/>
        <v>15</v>
      </c>
      <c r="B20" s="30">
        <v>0.15</v>
      </c>
      <c r="C20" s="31">
        <v>0.96950000000000003</v>
      </c>
      <c r="D20" s="31">
        <v>0.97319999999999995</v>
      </c>
      <c r="E20" s="31">
        <v>0.97629999999999995</v>
      </c>
      <c r="F20" s="31">
        <v>0.97899999999999998</v>
      </c>
      <c r="G20" s="31">
        <v>0.98129999999999995</v>
      </c>
      <c r="H20" s="31">
        <v>0.98329999999999995</v>
      </c>
      <c r="I20" s="31">
        <v>0.98509999999999998</v>
      </c>
      <c r="J20" s="31">
        <v>0.98780000000000001</v>
      </c>
      <c r="K20" s="31">
        <v>0.99019999999999997</v>
      </c>
      <c r="L20" s="31">
        <v>0.99219999999999997</v>
      </c>
      <c r="M20" s="31">
        <v>0.99370000000000003</v>
      </c>
      <c r="N20" s="31">
        <v>0.99490000000000001</v>
      </c>
      <c r="O20" s="31">
        <v>0.99680000000000002</v>
      </c>
      <c r="P20" s="31">
        <v>0.99809999999999999</v>
      </c>
      <c r="Q20" s="31">
        <v>0.99890000000000001</v>
      </c>
      <c r="R20" s="31">
        <v>0.99960000000000004</v>
      </c>
      <c r="S20" s="31">
        <v>1</v>
      </c>
    </row>
    <row r="21" spans="1:19" hidden="1" outlineLevel="1">
      <c r="A21" s="37">
        <f t="shared" si="0"/>
        <v>16</v>
      </c>
      <c r="B21" s="30">
        <v>0.16</v>
      </c>
      <c r="C21" s="31">
        <v>0.96740000000000004</v>
      </c>
      <c r="D21" s="31">
        <v>0.97140000000000004</v>
      </c>
      <c r="E21" s="31">
        <v>0.9748</v>
      </c>
      <c r="F21" s="31">
        <v>0.97760000000000002</v>
      </c>
      <c r="G21" s="31">
        <v>0.98009999999999997</v>
      </c>
      <c r="H21" s="31">
        <v>0.98219999999999996</v>
      </c>
      <c r="I21" s="31">
        <v>0.98409999999999997</v>
      </c>
      <c r="J21" s="31">
        <v>0.98699999999999999</v>
      </c>
      <c r="K21" s="31">
        <v>0.98960000000000004</v>
      </c>
      <c r="L21" s="31">
        <v>0.99160000000000004</v>
      </c>
      <c r="M21" s="31">
        <v>0.99329999999999996</v>
      </c>
      <c r="N21" s="31">
        <v>0.99460000000000004</v>
      </c>
      <c r="O21" s="31">
        <v>0.99660000000000004</v>
      </c>
      <c r="P21" s="31">
        <v>0.99790000000000001</v>
      </c>
      <c r="Q21" s="31">
        <v>0.99890000000000001</v>
      </c>
      <c r="R21" s="31">
        <v>0.99950000000000006</v>
      </c>
      <c r="S21" s="31">
        <v>1</v>
      </c>
    </row>
    <row r="22" spans="1:19" hidden="1" outlineLevel="1">
      <c r="A22" s="37">
        <f t="shared" si="0"/>
        <v>17</v>
      </c>
      <c r="B22" s="30">
        <v>0.17</v>
      </c>
      <c r="C22" s="31">
        <v>0.96530000000000005</v>
      </c>
      <c r="D22" s="31">
        <v>0.96960000000000002</v>
      </c>
      <c r="E22" s="31">
        <v>0.97319999999999995</v>
      </c>
      <c r="F22" s="31">
        <v>0.97619999999999996</v>
      </c>
      <c r="G22" s="31">
        <v>0.9788</v>
      </c>
      <c r="H22" s="31">
        <v>0.98109999999999997</v>
      </c>
      <c r="I22" s="31">
        <v>0.98309999999999997</v>
      </c>
      <c r="J22" s="31">
        <v>0.98619999999999997</v>
      </c>
      <c r="K22" s="31">
        <v>0.9889</v>
      </c>
      <c r="L22" s="31">
        <v>0.99109999999999998</v>
      </c>
      <c r="M22" s="31">
        <v>0.9929</v>
      </c>
      <c r="N22" s="31">
        <v>0.99429999999999996</v>
      </c>
      <c r="O22" s="31">
        <v>0.99639999999999995</v>
      </c>
      <c r="P22" s="31">
        <v>0.99780000000000002</v>
      </c>
      <c r="Q22" s="31">
        <v>0.99880000000000002</v>
      </c>
      <c r="R22" s="31">
        <v>0.99950000000000006</v>
      </c>
      <c r="S22" s="31">
        <v>1</v>
      </c>
    </row>
    <row r="23" spans="1:19" hidden="1" outlineLevel="1">
      <c r="A23" s="37">
        <f t="shared" si="0"/>
        <v>18</v>
      </c>
      <c r="B23" s="30">
        <v>0.18</v>
      </c>
      <c r="C23" s="31">
        <v>0.96319999999999995</v>
      </c>
      <c r="D23" s="31">
        <v>0.96779999999999999</v>
      </c>
      <c r="E23" s="31">
        <v>0.97160000000000002</v>
      </c>
      <c r="F23" s="31">
        <v>0.9748</v>
      </c>
      <c r="G23" s="31">
        <v>0.97760000000000002</v>
      </c>
      <c r="H23" s="31">
        <v>0.98</v>
      </c>
      <c r="I23" s="31">
        <v>0.98209999999999997</v>
      </c>
      <c r="J23" s="31">
        <v>0.98540000000000005</v>
      </c>
      <c r="K23" s="31">
        <v>0.98829999999999996</v>
      </c>
      <c r="L23" s="31">
        <v>0.99060000000000004</v>
      </c>
      <c r="M23" s="31">
        <v>0.99250000000000005</v>
      </c>
      <c r="N23" s="31">
        <v>0.99390000000000001</v>
      </c>
      <c r="O23" s="31">
        <v>0.99619999999999997</v>
      </c>
      <c r="P23" s="31">
        <v>0.99770000000000003</v>
      </c>
      <c r="Q23" s="31">
        <v>0.99870000000000003</v>
      </c>
      <c r="R23" s="31">
        <v>0.99950000000000006</v>
      </c>
      <c r="S23" s="31">
        <v>1</v>
      </c>
    </row>
    <row r="24" spans="1:19" hidden="1" outlineLevel="1">
      <c r="A24" s="37">
        <f t="shared" si="0"/>
        <v>19</v>
      </c>
      <c r="B24" s="30">
        <v>0.19</v>
      </c>
      <c r="C24" s="31">
        <v>0.96120000000000005</v>
      </c>
      <c r="D24" s="31">
        <v>0.96589999999999998</v>
      </c>
      <c r="E24" s="31">
        <v>0.97</v>
      </c>
      <c r="F24" s="31">
        <v>0.97340000000000004</v>
      </c>
      <c r="G24" s="31">
        <v>0.97629999999999995</v>
      </c>
      <c r="H24" s="31">
        <v>0.97889999999999999</v>
      </c>
      <c r="I24" s="31">
        <v>0.98109999999999997</v>
      </c>
      <c r="J24" s="31">
        <v>0.98460000000000003</v>
      </c>
      <c r="K24" s="31">
        <v>0.98770000000000002</v>
      </c>
      <c r="L24" s="31">
        <v>0.99009999999999998</v>
      </c>
      <c r="M24" s="31">
        <v>0.99199999999999999</v>
      </c>
      <c r="N24" s="31">
        <v>0.99360000000000004</v>
      </c>
      <c r="O24" s="31">
        <v>0.996</v>
      </c>
      <c r="P24" s="31">
        <v>0.99760000000000004</v>
      </c>
      <c r="Q24" s="31">
        <v>0.99870000000000003</v>
      </c>
      <c r="R24" s="31">
        <v>0.99950000000000006</v>
      </c>
      <c r="S24" s="31">
        <v>1.0001</v>
      </c>
    </row>
    <row r="25" spans="1:19" hidden="1" outlineLevel="1">
      <c r="A25" s="37">
        <f t="shared" si="0"/>
        <v>20</v>
      </c>
      <c r="B25" s="30">
        <v>0.2</v>
      </c>
      <c r="C25" s="31">
        <v>0.95909999999999995</v>
      </c>
      <c r="D25" s="31">
        <v>0.96409999999999996</v>
      </c>
      <c r="E25" s="31">
        <v>0.96840000000000004</v>
      </c>
      <c r="F25" s="31">
        <v>0.97199999999999998</v>
      </c>
      <c r="G25" s="31">
        <v>0.97509999999999997</v>
      </c>
      <c r="H25" s="31">
        <v>0.9778</v>
      </c>
      <c r="I25" s="31">
        <v>0.98009999999999997</v>
      </c>
      <c r="J25" s="31">
        <v>0.98380000000000001</v>
      </c>
      <c r="K25" s="31">
        <v>0.98699999999999999</v>
      </c>
      <c r="L25" s="31">
        <v>0.98960000000000004</v>
      </c>
      <c r="M25" s="31">
        <v>0.99160000000000004</v>
      </c>
      <c r="N25" s="31">
        <v>0.99329999999999996</v>
      </c>
      <c r="O25" s="31">
        <v>0.99580000000000002</v>
      </c>
      <c r="P25" s="31">
        <v>0.99739999999999995</v>
      </c>
      <c r="Q25" s="31">
        <v>0.99860000000000004</v>
      </c>
      <c r="R25" s="31">
        <v>0.99950000000000006</v>
      </c>
      <c r="S25" s="31">
        <v>1.0001</v>
      </c>
    </row>
    <row r="26" spans="1:19" hidden="1" outlineLevel="1">
      <c r="A26" s="37">
        <f t="shared" si="0"/>
        <v>21</v>
      </c>
      <c r="B26" s="30">
        <v>0.21</v>
      </c>
      <c r="C26" s="31">
        <v>0.95699999999999996</v>
      </c>
      <c r="D26" s="31">
        <v>0.96230000000000004</v>
      </c>
      <c r="E26" s="31">
        <v>0.96679999999999999</v>
      </c>
      <c r="F26" s="31">
        <v>0.97060000000000002</v>
      </c>
      <c r="G26" s="31">
        <v>0.9738</v>
      </c>
      <c r="H26" s="31">
        <v>0.97670000000000001</v>
      </c>
      <c r="I26" s="31">
        <v>0.97909999999999997</v>
      </c>
      <c r="J26" s="31">
        <v>0.98299999999999998</v>
      </c>
      <c r="K26" s="31">
        <v>0.98640000000000005</v>
      </c>
      <c r="L26" s="31">
        <v>0.98909999999999998</v>
      </c>
      <c r="M26" s="31">
        <v>0.99119999999999997</v>
      </c>
      <c r="N26" s="31">
        <v>0.99299999999999999</v>
      </c>
      <c r="O26" s="31">
        <v>0.99560000000000004</v>
      </c>
      <c r="P26" s="31">
        <v>0.99729999999999996</v>
      </c>
      <c r="Q26" s="31">
        <v>0.99860000000000004</v>
      </c>
      <c r="R26" s="31">
        <v>0.99939999999999996</v>
      </c>
      <c r="S26" s="31">
        <v>1.0001</v>
      </c>
    </row>
    <row r="27" spans="1:19" hidden="1" outlineLevel="1">
      <c r="A27" s="37">
        <f t="shared" si="0"/>
        <v>22</v>
      </c>
      <c r="B27" s="30">
        <v>0.22</v>
      </c>
      <c r="C27" s="31">
        <v>0.95489999999999997</v>
      </c>
      <c r="D27" s="31">
        <v>0.96050000000000002</v>
      </c>
      <c r="E27" s="31">
        <v>0.96519999999999995</v>
      </c>
      <c r="F27" s="31">
        <v>0.96919999999999995</v>
      </c>
      <c r="G27" s="31">
        <v>0.97260000000000002</v>
      </c>
      <c r="H27" s="31">
        <v>0.97550000000000003</v>
      </c>
      <c r="I27" s="31">
        <v>0.97809999999999997</v>
      </c>
      <c r="J27" s="31">
        <v>0.98219999999999996</v>
      </c>
      <c r="K27" s="31">
        <v>0.98570000000000002</v>
      </c>
      <c r="L27" s="31">
        <v>0.98860000000000003</v>
      </c>
      <c r="M27" s="31">
        <v>0.99080000000000001</v>
      </c>
      <c r="N27" s="31">
        <v>0.99260000000000004</v>
      </c>
      <c r="O27" s="31">
        <v>0.99529999999999996</v>
      </c>
      <c r="P27" s="31">
        <v>0.99719999999999998</v>
      </c>
      <c r="Q27" s="31">
        <v>0.99850000000000005</v>
      </c>
      <c r="R27" s="31">
        <v>0.99939999999999996</v>
      </c>
      <c r="S27" s="31">
        <v>1.0001</v>
      </c>
    </row>
    <row r="28" spans="1:19" hidden="1" outlineLevel="1">
      <c r="A28" s="37">
        <f t="shared" si="0"/>
        <v>23</v>
      </c>
      <c r="B28" s="30">
        <v>0.23</v>
      </c>
      <c r="C28" s="31">
        <v>0.95279999999999998</v>
      </c>
      <c r="D28" s="31">
        <v>0.9587</v>
      </c>
      <c r="E28" s="31">
        <v>0.96360000000000001</v>
      </c>
      <c r="F28" s="31">
        <v>0.96779999999999999</v>
      </c>
      <c r="G28" s="31">
        <v>0.97130000000000005</v>
      </c>
      <c r="H28" s="31">
        <v>0.97440000000000004</v>
      </c>
      <c r="I28" s="31">
        <v>0.97709999999999997</v>
      </c>
      <c r="J28" s="31">
        <v>0.98140000000000005</v>
      </c>
      <c r="K28" s="31">
        <v>0.98509999999999998</v>
      </c>
      <c r="L28" s="31">
        <v>0.98809999999999998</v>
      </c>
      <c r="M28" s="31">
        <v>0.99039999999999995</v>
      </c>
      <c r="N28" s="31">
        <v>0.99229999999999996</v>
      </c>
      <c r="O28" s="31">
        <v>0.99509999999999998</v>
      </c>
      <c r="P28" s="31">
        <v>0.99709999999999999</v>
      </c>
      <c r="Q28" s="31">
        <v>0.99839999999999995</v>
      </c>
      <c r="R28" s="31">
        <v>0.99939999999999996</v>
      </c>
      <c r="S28" s="31">
        <v>1.0001</v>
      </c>
    </row>
    <row r="29" spans="1:19" hidden="1" outlineLevel="1">
      <c r="A29" s="37">
        <f t="shared" si="0"/>
        <v>24</v>
      </c>
      <c r="B29" s="30">
        <v>0.24</v>
      </c>
      <c r="C29" s="31">
        <v>0.95069999999999999</v>
      </c>
      <c r="D29" s="31">
        <v>0.95679999999999998</v>
      </c>
      <c r="E29" s="31">
        <v>0.96199999999999997</v>
      </c>
      <c r="F29" s="31">
        <v>0.96630000000000005</v>
      </c>
      <c r="G29" s="31">
        <v>0.97009999999999996</v>
      </c>
      <c r="H29" s="31">
        <v>0.97330000000000005</v>
      </c>
      <c r="I29" s="31">
        <v>0.97609999999999997</v>
      </c>
      <c r="J29" s="31">
        <v>0.98060000000000003</v>
      </c>
      <c r="K29" s="31">
        <v>0.98450000000000004</v>
      </c>
      <c r="L29" s="31">
        <v>0.98750000000000004</v>
      </c>
      <c r="M29" s="31">
        <v>0.99</v>
      </c>
      <c r="N29" s="31">
        <v>0.99199999999999999</v>
      </c>
      <c r="O29" s="31">
        <v>0.99490000000000001</v>
      </c>
      <c r="P29" s="31">
        <v>0.997</v>
      </c>
      <c r="Q29" s="31">
        <v>0.99839999999999995</v>
      </c>
      <c r="R29" s="31">
        <v>0.99939999999999996</v>
      </c>
      <c r="S29" s="31">
        <v>1.0001</v>
      </c>
    </row>
    <row r="30" spans="1:19" hidden="1" outlineLevel="1">
      <c r="A30" s="37">
        <f t="shared" si="0"/>
        <v>25</v>
      </c>
      <c r="B30" s="30">
        <v>0.25</v>
      </c>
      <c r="C30" s="31">
        <v>0.9486</v>
      </c>
      <c r="D30" s="31">
        <v>0.95499999999999996</v>
      </c>
      <c r="E30" s="31">
        <v>0.96040000000000003</v>
      </c>
      <c r="F30" s="31">
        <v>0.96489999999999998</v>
      </c>
      <c r="G30" s="31">
        <v>0.96879999999999999</v>
      </c>
      <c r="H30" s="31">
        <v>0.97219999999999995</v>
      </c>
      <c r="I30" s="31">
        <v>0.97509999999999997</v>
      </c>
      <c r="J30" s="31">
        <v>0.9798</v>
      </c>
      <c r="K30" s="31">
        <v>0.98380000000000001</v>
      </c>
      <c r="L30" s="31">
        <v>0.98699999999999999</v>
      </c>
      <c r="M30" s="31">
        <v>0.98960000000000004</v>
      </c>
      <c r="N30" s="31">
        <v>0.99170000000000003</v>
      </c>
      <c r="O30" s="31">
        <v>0.99470000000000003</v>
      </c>
      <c r="P30" s="31">
        <v>0.99680000000000002</v>
      </c>
      <c r="Q30" s="31">
        <v>0.99829999999999997</v>
      </c>
      <c r="R30" s="31">
        <v>0.99929999999999997</v>
      </c>
      <c r="S30" s="31">
        <v>1.0001</v>
      </c>
    </row>
    <row r="31" spans="1:19" hidden="1" outlineLevel="1">
      <c r="A31" s="37">
        <f t="shared" si="0"/>
        <v>26</v>
      </c>
      <c r="B31" s="30">
        <v>0.26</v>
      </c>
      <c r="C31" s="31">
        <v>0.94650000000000001</v>
      </c>
      <c r="D31" s="31">
        <v>0.95320000000000005</v>
      </c>
      <c r="E31" s="31">
        <v>0.95879999999999999</v>
      </c>
      <c r="F31" s="31">
        <v>0.96350000000000002</v>
      </c>
      <c r="G31" s="31">
        <v>0.96760000000000002</v>
      </c>
      <c r="H31" s="31">
        <v>0.97109999999999996</v>
      </c>
      <c r="I31" s="31">
        <v>0.97409999999999997</v>
      </c>
      <c r="J31" s="31">
        <v>0.97899999999999998</v>
      </c>
      <c r="K31" s="31">
        <v>0.98319999999999996</v>
      </c>
      <c r="L31" s="31">
        <v>0.98650000000000004</v>
      </c>
      <c r="M31" s="31">
        <v>0.98919999999999997</v>
      </c>
      <c r="N31" s="31">
        <v>0.99129999999999996</v>
      </c>
      <c r="O31" s="31">
        <v>0.99450000000000005</v>
      </c>
      <c r="P31" s="31">
        <v>0.99670000000000003</v>
      </c>
      <c r="Q31" s="31">
        <v>0.99819999999999998</v>
      </c>
      <c r="R31" s="31">
        <v>0.99929999999999997</v>
      </c>
      <c r="S31" s="31">
        <v>1.0001</v>
      </c>
    </row>
    <row r="32" spans="1:19" hidden="1" outlineLevel="1">
      <c r="A32" s="37">
        <f t="shared" si="0"/>
        <v>27</v>
      </c>
      <c r="B32" s="30">
        <v>0.27</v>
      </c>
      <c r="C32" s="31">
        <v>0.94440000000000002</v>
      </c>
      <c r="D32" s="31">
        <v>0.95130000000000003</v>
      </c>
      <c r="E32" s="31">
        <v>0.95720000000000005</v>
      </c>
      <c r="F32" s="31">
        <v>0.96209999999999996</v>
      </c>
      <c r="G32" s="31">
        <v>0.96630000000000005</v>
      </c>
      <c r="H32" s="31">
        <v>0.97</v>
      </c>
      <c r="I32" s="31">
        <v>0.97319999999999995</v>
      </c>
      <c r="J32" s="31">
        <v>0.97819999999999996</v>
      </c>
      <c r="K32" s="31">
        <v>0.98260000000000003</v>
      </c>
      <c r="L32" s="31">
        <v>0.98599999999999999</v>
      </c>
      <c r="M32" s="31">
        <v>0.98880000000000001</v>
      </c>
      <c r="N32" s="31">
        <v>0.99099999999999999</v>
      </c>
      <c r="O32" s="31">
        <v>0.99429999999999996</v>
      </c>
      <c r="P32" s="31">
        <v>0.99660000000000004</v>
      </c>
      <c r="Q32" s="31">
        <v>0.99819999999999998</v>
      </c>
      <c r="R32" s="31">
        <v>0.99929999999999997</v>
      </c>
      <c r="S32" s="31">
        <v>1.0001</v>
      </c>
    </row>
    <row r="33" spans="1:19" hidden="1" outlineLevel="1">
      <c r="A33" s="37">
        <f t="shared" si="0"/>
        <v>28</v>
      </c>
      <c r="B33" s="30">
        <v>0.28000000000000003</v>
      </c>
      <c r="C33" s="31">
        <v>0.94220000000000004</v>
      </c>
      <c r="D33" s="31">
        <v>0.94950000000000001</v>
      </c>
      <c r="E33" s="31">
        <v>0.95550000000000002</v>
      </c>
      <c r="F33" s="31">
        <v>0.9607</v>
      </c>
      <c r="G33" s="31">
        <v>0.96509999999999996</v>
      </c>
      <c r="H33" s="31">
        <v>0.96889999999999998</v>
      </c>
      <c r="I33" s="31">
        <v>0.97219999999999995</v>
      </c>
      <c r="J33" s="31">
        <v>0.97740000000000005</v>
      </c>
      <c r="K33" s="31">
        <v>0.9819</v>
      </c>
      <c r="L33" s="31">
        <v>0.98550000000000004</v>
      </c>
      <c r="M33" s="31">
        <v>0.98839999999999995</v>
      </c>
      <c r="N33" s="31">
        <v>0.99070000000000003</v>
      </c>
      <c r="O33" s="31">
        <v>0.99409999999999998</v>
      </c>
      <c r="P33" s="31">
        <v>0.99650000000000005</v>
      </c>
      <c r="Q33" s="31">
        <v>0.99809999999999999</v>
      </c>
      <c r="R33" s="31">
        <v>0.99929999999999997</v>
      </c>
      <c r="S33" s="31">
        <v>1.0001</v>
      </c>
    </row>
    <row r="34" spans="1:19" hidden="1" outlineLevel="1">
      <c r="A34" s="37">
        <f t="shared" si="0"/>
        <v>29</v>
      </c>
      <c r="B34" s="30">
        <v>0.28999999999999998</v>
      </c>
      <c r="C34" s="31">
        <v>0.94010000000000005</v>
      </c>
      <c r="D34" s="31">
        <v>0.9476</v>
      </c>
      <c r="E34" s="31">
        <v>0.95389999999999997</v>
      </c>
      <c r="F34" s="31">
        <v>0.95930000000000004</v>
      </c>
      <c r="G34" s="31">
        <v>0.96379999999999999</v>
      </c>
      <c r="H34" s="31">
        <v>0.96779999999999999</v>
      </c>
      <c r="I34" s="31">
        <v>0.97119999999999995</v>
      </c>
      <c r="J34" s="31">
        <v>0.97660000000000002</v>
      </c>
      <c r="K34" s="31">
        <v>0.98129999999999995</v>
      </c>
      <c r="L34" s="31">
        <v>0.98499999999999999</v>
      </c>
      <c r="M34" s="31">
        <v>0.98799999999999999</v>
      </c>
      <c r="N34" s="31">
        <v>0.99039999999999995</v>
      </c>
      <c r="O34" s="31">
        <v>0.99390000000000001</v>
      </c>
      <c r="P34" s="31">
        <v>0.99639999999999995</v>
      </c>
      <c r="Q34" s="31">
        <v>0.99809999999999999</v>
      </c>
      <c r="R34" s="31">
        <v>0.99929999999999997</v>
      </c>
      <c r="S34" s="31">
        <v>1.0001</v>
      </c>
    </row>
    <row r="35" spans="1:19" hidden="1" outlineLevel="1">
      <c r="A35" s="37">
        <f t="shared" si="0"/>
        <v>30</v>
      </c>
      <c r="B35" s="30">
        <v>0.3</v>
      </c>
      <c r="C35" s="31">
        <v>0.93799999999999994</v>
      </c>
      <c r="D35" s="31">
        <v>0.94579999999999997</v>
      </c>
      <c r="E35" s="31">
        <v>0.95230000000000004</v>
      </c>
      <c r="F35" s="31">
        <v>0.95789999999999997</v>
      </c>
      <c r="G35" s="31">
        <v>0.96260000000000001</v>
      </c>
      <c r="H35" s="31">
        <v>0.9667</v>
      </c>
      <c r="I35" s="31">
        <v>0.97019999999999995</v>
      </c>
      <c r="J35" s="31">
        <v>0.9758</v>
      </c>
      <c r="K35" s="31">
        <v>0.98070000000000002</v>
      </c>
      <c r="L35" s="31">
        <v>0.98450000000000004</v>
      </c>
      <c r="M35" s="31">
        <v>0.98760000000000003</v>
      </c>
      <c r="N35" s="31">
        <v>0.99009999999999998</v>
      </c>
      <c r="O35" s="31">
        <v>0.99370000000000003</v>
      </c>
      <c r="P35" s="31">
        <v>0.99619999999999997</v>
      </c>
      <c r="Q35" s="31">
        <v>0.998</v>
      </c>
      <c r="R35" s="31">
        <v>0.99919999999999998</v>
      </c>
      <c r="S35" s="31">
        <v>1.0001</v>
      </c>
    </row>
    <row r="36" spans="1:19" hidden="1" outlineLevel="1">
      <c r="A36" s="37">
        <f t="shared" si="0"/>
        <v>31</v>
      </c>
      <c r="B36" s="30">
        <v>0.31</v>
      </c>
      <c r="C36" s="31">
        <v>0.93589999999999995</v>
      </c>
      <c r="D36" s="31">
        <v>0.94389999999999996</v>
      </c>
      <c r="E36" s="31">
        <v>0.95069999999999999</v>
      </c>
      <c r="F36" s="31">
        <v>0.95640000000000003</v>
      </c>
      <c r="G36" s="31">
        <v>0.96130000000000004</v>
      </c>
      <c r="H36" s="31">
        <v>0.96550000000000002</v>
      </c>
      <c r="I36" s="31">
        <v>0.96919999999999995</v>
      </c>
      <c r="J36" s="31">
        <v>0.97499999999999998</v>
      </c>
      <c r="K36" s="31">
        <v>0.98</v>
      </c>
      <c r="L36" s="31">
        <v>0.98399999999999999</v>
      </c>
      <c r="M36" s="31">
        <v>0.98719999999999997</v>
      </c>
      <c r="N36" s="31">
        <v>0.98970000000000002</v>
      </c>
      <c r="O36" s="31">
        <v>0.99350000000000005</v>
      </c>
      <c r="P36" s="31">
        <v>0.99609999999999999</v>
      </c>
      <c r="Q36" s="31">
        <v>0.99790000000000001</v>
      </c>
      <c r="R36" s="31">
        <v>0.99919999999999998</v>
      </c>
      <c r="S36" s="31">
        <v>1.0002</v>
      </c>
    </row>
    <row r="37" spans="1:19" hidden="1" outlineLevel="1">
      <c r="A37" s="37">
        <f t="shared" si="0"/>
        <v>32</v>
      </c>
      <c r="B37" s="30">
        <v>0.32</v>
      </c>
      <c r="C37" s="31">
        <v>0.93369999999999997</v>
      </c>
      <c r="D37" s="31">
        <v>0.94210000000000005</v>
      </c>
      <c r="E37" s="31">
        <v>0.94910000000000005</v>
      </c>
      <c r="F37" s="31">
        <v>0.95499999999999996</v>
      </c>
      <c r="G37" s="31">
        <v>0.96009999999999995</v>
      </c>
      <c r="H37" s="31">
        <v>0.96440000000000003</v>
      </c>
      <c r="I37" s="31">
        <v>0.96819999999999995</v>
      </c>
      <c r="J37" s="31">
        <v>0.97419999999999995</v>
      </c>
      <c r="K37" s="31">
        <v>0.97940000000000005</v>
      </c>
      <c r="L37" s="31">
        <v>0.98350000000000004</v>
      </c>
      <c r="M37" s="31">
        <v>0.98680000000000001</v>
      </c>
      <c r="N37" s="31">
        <v>0.98939999999999995</v>
      </c>
      <c r="O37" s="31">
        <v>0.99329999999999996</v>
      </c>
      <c r="P37" s="31">
        <v>0.996</v>
      </c>
      <c r="Q37" s="31">
        <v>0.99790000000000001</v>
      </c>
      <c r="R37" s="31">
        <v>0.99919999999999998</v>
      </c>
      <c r="S37" s="31">
        <v>1.0002</v>
      </c>
    </row>
    <row r="38" spans="1:19" hidden="1" outlineLevel="1">
      <c r="A38" s="37">
        <f t="shared" si="0"/>
        <v>33</v>
      </c>
      <c r="B38" s="30">
        <v>0.33</v>
      </c>
      <c r="C38" s="31">
        <v>0.93159999999999998</v>
      </c>
      <c r="D38" s="31">
        <v>0.94020000000000004</v>
      </c>
      <c r="E38" s="31">
        <v>0.94750000000000001</v>
      </c>
      <c r="F38" s="31">
        <v>0.9536</v>
      </c>
      <c r="G38" s="31">
        <v>0.95879999999999999</v>
      </c>
      <c r="H38" s="31">
        <v>0.96330000000000005</v>
      </c>
      <c r="I38" s="31">
        <v>0.96719999999999995</v>
      </c>
      <c r="J38" s="31">
        <v>0.97340000000000004</v>
      </c>
      <c r="K38" s="31">
        <v>0.9788</v>
      </c>
      <c r="L38" s="31">
        <v>0.98299999999999998</v>
      </c>
      <c r="M38" s="31">
        <v>0.98640000000000005</v>
      </c>
      <c r="N38" s="31">
        <v>0.98909999999999998</v>
      </c>
      <c r="O38" s="31">
        <v>0.99309999999999998</v>
      </c>
      <c r="P38" s="31">
        <v>0.99590000000000001</v>
      </c>
      <c r="Q38" s="31">
        <v>0.99780000000000002</v>
      </c>
      <c r="R38" s="31">
        <v>0.99919999999999998</v>
      </c>
      <c r="S38" s="31">
        <v>1.0002</v>
      </c>
    </row>
    <row r="39" spans="1:19" hidden="1" outlineLevel="1">
      <c r="A39" s="37">
        <f t="shared" si="0"/>
        <v>34</v>
      </c>
      <c r="B39" s="30">
        <v>0.34</v>
      </c>
      <c r="C39" s="31">
        <v>0.9294</v>
      </c>
      <c r="D39" s="31">
        <v>0.93840000000000001</v>
      </c>
      <c r="E39" s="31">
        <v>0.94579999999999997</v>
      </c>
      <c r="F39" s="31">
        <v>0.95220000000000005</v>
      </c>
      <c r="G39" s="31">
        <v>0.95760000000000001</v>
      </c>
      <c r="H39" s="31">
        <v>0.96220000000000006</v>
      </c>
      <c r="I39" s="31">
        <v>0.96619999999999995</v>
      </c>
      <c r="J39" s="31">
        <v>0.97260000000000002</v>
      </c>
      <c r="K39" s="31">
        <v>0.97819999999999996</v>
      </c>
      <c r="L39" s="31">
        <v>0.98250000000000004</v>
      </c>
      <c r="M39" s="31">
        <v>0.98599999999999999</v>
      </c>
      <c r="N39" s="31">
        <v>0.98880000000000001</v>
      </c>
      <c r="O39" s="31">
        <v>0.9929</v>
      </c>
      <c r="P39" s="31">
        <v>0.99580000000000002</v>
      </c>
      <c r="Q39" s="31">
        <v>0.99780000000000002</v>
      </c>
      <c r="R39" s="31">
        <v>0.99919999999999998</v>
      </c>
      <c r="S39" s="31">
        <v>1.0002</v>
      </c>
    </row>
    <row r="40" spans="1:19" hidden="1" outlineLevel="1">
      <c r="A40" s="37">
        <f t="shared" si="0"/>
        <v>35</v>
      </c>
      <c r="B40" s="30">
        <v>0.35</v>
      </c>
      <c r="C40" s="31">
        <v>0.92730000000000001</v>
      </c>
      <c r="D40" s="31">
        <v>0.9365</v>
      </c>
      <c r="E40" s="31">
        <v>0.94420000000000004</v>
      </c>
      <c r="F40" s="31">
        <v>0.95079999999999998</v>
      </c>
      <c r="G40" s="31">
        <v>0.95630000000000004</v>
      </c>
      <c r="H40" s="31">
        <v>0.96109999999999995</v>
      </c>
      <c r="I40" s="31">
        <v>0.96519999999999995</v>
      </c>
      <c r="J40" s="31">
        <v>0.97189999999999999</v>
      </c>
      <c r="K40" s="31">
        <v>0.97750000000000004</v>
      </c>
      <c r="L40" s="31">
        <v>0.98199999999999998</v>
      </c>
      <c r="M40" s="31">
        <v>0.98560000000000003</v>
      </c>
      <c r="N40" s="31">
        <v>0.98850000000000005</v>
      </c>
      <c r="O40" s="31">
        <v>0.99270000000000003</v>
      </c>
      <c r="P40" s="31">
        <v>0.99570000000000003</v>
      </c>
      <c r="Q40" s="31">
        <v>0.99770000000000003</v>
      </c>
      <c r="R40" s="31">
        <v>0.99909999999999999</v>
      </c>
      <c r="S40" s="31">
        <v>1.0002</v>
      </c>
    </row>
    <row r="41" spans="1:19" hidden="1" outlineLevel="1">
      <c r="A41" s="37">
        <f t="shared" si="0"/>
        <v>36</v>
      </c>
      <c r="B41" s="30">
        <v>0.36</v>
      </c>
      <c r="C41" s="31">
        <v>0.92510000000000003</v>
      </c>
      <c r="D41" s="31">
        <v>0.93459999999999999</v>
      </c>
      <c r="E41" s="31">
        <v>0.94259999999999999</v>
      </c>
      <c r="F41" s="31">
        <v>0.94930000000000003</v>
      </c>
      <c r="G41" s="31">
        <v>0.95509999999999995</v>
      </c>
      <c r="H41" s="31">
        <v>0.96</v>
      </c>
      <c r="I41" s="31">
        <v>0.96430000000000005</v>
      </c>
      <c r="J41" s="31">
        <v>0.97109999999999996</v>
      </c>
      <c r="K41" s="31">
        <v>0.97689999999999999</v>
      </c>
      <c r="L41" s="31">
        <v>0.98150000000000004</v>
      </c>
      <c r="M41" s="31">
        <v>0.98519999999999996</v>
      </c>
      <c r="N41" s="31">
        <v>0.98819999999999997</v>
      </c>
      <c r="O41" s="31">
        <v>0.99250000000000005</v>
      </c>
      <c r="P41" s="31">
        <v>0.99550000000000005</v>
      </c>
      <c r="Q41" s="31">
        <v>0.99760000000000004</v>
      </c>
      <c r="R41" s="31">
        <v>0.99909999999999999</v>
      </c>
      <c r="S41" s="31">
        <v>1.0002</v>
      </c>
    </row>
    <row r="42" spans="1:19" hidden="1" outlineLevel="1">
      <c r="A42" s="37">
        <f t="shared" si="0"/>
        <v>37</v>
      </c>
      <c r="B42" s="30">
        <v>0.37</v>
      </c>
      <c r="C42" s="31">
        <v>0.92300000000000004</v>
      </c>
      <c r="D42" s="31">
        <v>0.93279999999999996</v>
      </c>
      <c r="E42" s="31">
        <v>0.94099999999999995</v>
      </c>
      <c r="F42" s="31">
        <v>0.94789999999999996</v>
      </c>
      <c r="G42" s="31">
        <v>0.95379999999999998</v>
      </c>
      <c r="H42" s="31">
        <v>0.95889999999999997</v>
      </c>
      <c r="I42" s="31">
        <v>0.96330000000000005</v>
      </c>
      <c r="J42" s="31">
        <v>0.97030000000000005</v>
      </c>
      <c r="K42" s="31">
        <v>0.97629999999999995</v>
      </c>
      <c r="L42" s="31">
        <v>0.98099999999999998</v>
      </c>
      <c r="M42" s="31">
        <v>0.98480000000000001</v>
      </c>
      <c r="N42" s="31">
        <v>0.98780000000000001</v>
      </c>
      <c r="O42" s="31">
        <v>0.99239999999999995</v>
      </c>
      <c r="P42" s="31">
        <v>0.99539999999999995</v>
      </c>
      <c r="Q42" s="31">
        <v>0.99760000000000004</v>
      </c>
      <c r="R42" s="31">
        <v>0.99909999999999999</v>
      </c>
      <c r="S42" s="31">
        <v>1.0002</v>
      </c>
    </row>
    <row r="43" spans="1:19" hidden="1" outlineLevel="1">
      <c r="A43" s="37">
        <f t="shared" si="0"/>
        <v>38</v>
      </c>
      <c r="B43" s="30">
        <v>0.38</v>
      </c>
      <c r="C43" s="31">
        <v>0.92079999999999995</v>
      </c>
      <c r="D43" s="31">
        <v>0.93089999999999995</v>
      </c>
      <c r="E43" s="31">
        <v>0.93940000000000001</v>
      </c>
      <c r="F43" s="31">
        <v>0.94650000000000001</v>
      </c>
      <c r="G43" s="31">
        <v>0.9526</v>
      </c>
      <c r="H43" s="31">
        <v>0.95779999999999998</v>
      </c>
      <c r="I43" s="31">
        <v>0.96230000000000004</v>
      </c>
      <c r="J43" s="31">
        <v>0.96950000000000003</v>
      </c>
      <c r="K43" s="31">
        <v>0.97570000000000001</v>
      </c>
      <c r="L43" s="31">
        <v>0.98050000000000004</v>
      </c>
      <c r="M43" s="31">
        <v>0.98440000000000005</v>
      </c>
      <c r="N43" s="31">
        <v>0.98750000000000004</v>
      </c>
      <c r="O43" s="31">
        <v>0.99219999999999997</v>
      </c>
      <c r="P43" s="31">
        <v>0.99529999999999996</v>
      </c>
      <c r="Q43" s="31">
        <v>0.99750000000000005</v>
      </c>
      <c r="R43" s="31">
        <v>0.99909999999999999</v>
      </c>
      <c r="S43" s="31">
        <v>1.0002</v>
      </c>
    </row>
    <row r="44" spans="1:19" hidden="1" outlineLevel="1">
      <c r="A44" s="37">
        <f t="shared" si="0"/>
        <v>39</v>
      </c>
      <c r="B44" s="30">
        <v>0.39</v>
      </c>
      <c r="C44" s="31">
        <v>0.91859999999999997</v>
      </c>
      <c r="D44" s="31">
        <v>0.92900000000000005</v>
      </c>
      <c r="E44" s="31">
        <v>0.93769999999999998</v>
      </c>
      <c r="F44" s="31">
        <v>0.94510000000000005</v>
      </c>
      <c r="G44" s="31">
        <v>0.95130000000000003</v>
      </c>
      <c r="H44" s="31">
        <v>0.95669999999999999</v>
      </c>
      <c r="I44" s="31">
        <v>0.96130000000000004</v>
      </c>
      <c r="J44" s="31">
        <v>0.96870000000000001</v>
      </c>
      <c r="K44" s="31">
        <v>0.97499999999999998</v>
      </c>
      <c r="L44" s="31">
        <v>0.98</v>
      </c>
      <c r="M44" s="31">
        <v>0.98399999999999999</v>
      </c>
      <c r="N44" s="31">
        <v>0.98719999999999997</v>
      </c>
      <c r="O44" s="31">
        <v>0.99199999999999999</v>
      </c>
      <c r="P44" s="31">
        <v>0.99519999999999997</v>
      </c>
      <c r="Q44" s="31">
        <v>0.99750000000000005</v>
      </c>
      <c r="R44" s="31">
        <v>0.99909999999999999</v>
      </c>
      <c r="S44" s="31">
        <v>1.0003</v>
      </c>
    </row>
    <row r="45" spans="1:19" hidden="1" outlineLevel="1">
      <c r="A45" s="37">
        <f t="shared" si="0"/>
        <v>40</v>
      </c>
      <c r="B45" s="30">
        <v>0.4</v>
      </c>
      <c r="C45" s="31">
        <v>0.91649999999999998</v>
      </c>
      <c r="D45" s="31">
        <v>0.92720000000000002</v>
      </c>
      <c r="E45" s="31">
        <v>0.93610000000000004</v>
      </c>
      <c r="F45" s="31">
        <v>0.94359999999999999</v>
      </c>
      <c r="G45" s="31">
        <v>0.95</v>
      </c>
      <c r="H45" s="31">
        <v>0.9556</v>
      </c>
      <c r="I45" s="31">
        <v>0.96030000000000004</v>
      </c>
      <c r="J45" s="31">
        <v>0.96789999999999998</v>
      </c>
      <c r="K45" s="31">
        <v>0.97440000000000004</v>
      </c>
      <c r="L45" s="31">
        <v>0.97950000000000004</v>
      </c>
      <c r="M45" s="31">
        <v>0.98360000000000003</v>
      </c>
      <c r="N45" s="31">
        <v>0.9869</v>
      </c>
      <c r="O45" s="31">
        <v>0.99180000000000001</v>
      </c>
      <c r="P45" s="31">
        <v>0.99509999999999998</v>
      </c>
      <c r="Q45" s="31">
        <v>0.99739999999999995</v>
      </c>
      <c r="R45" s="31">
        <v>0.99909999999999999</v>
      </c>
      <c r="S45" s="31">
        <v>1.0003</v>
      </c>
    </row>
    <row r="46" spans="1:19" hidden="1" outlineLevel="1">
      <c r="A46" s="37">
        <f t="shared" si="0"/>
        <v>41</v>
      </c>
      <c r="B46" s="30">
        <v>0.41</v>
      </c>
      <c r="C46" s="31">
        <v>0.9143</v>
      </c>
      <c r="D46" s="31">
        <v>0.92530000000000001</v>
      </c>
      <c r="E46" s="31">
        <v>0.9345</v>
      </c>
      <c r="F46" s="31">
        <v>0.94220000000000004</v>
      </c>
      <c r="G46" s="31">
        <v>0.94879999999999998</v>
      </c>
      <c r="H46" s="31">
        <v>0.95440000000000003</v>
      </c>
      <c r="I46" s="31">
        <v>0.95930000000000004</v>
      </c>
      <c r="J46" s="31">
        <v>0.96709999999999996</v>
      </c>
      <c r="K46" s="31">
        <v>0.9738</v>
      </c>
      <c r="L46" s="31">
        <v>0.97899999999999998</v>
      </c>
      <c r="M46" s="31">
        <v>0.98319999999999996</v>
      </c>
      <c r="N46" s="31">
        <v>0.98660000000000003</v>
      </c>
      <c r="O46" s="31">
        <v>0.99160000000000004</v>
      </c>
      <c r="P46" s="31">
        <v>0.995</v>
      </c>
      <c r="Q46" s="31">
        <v>0.99739999999999995</v>
      </c>
      <c r="R46" s="31">
        <v>0.99909999999999999</v>
      </c>
      <c r="S46" s="31">
        <v>1.0003</v>
      </c>
    </row>
    <row r="47" spans="1:19" hidden="1" outlineLevel="1">
      <c r="A47" s="37">
        <f t="shared" si="0"/>
        <v>42</v>
      </c>
      <c r="B47" s="30">
        <v>0.42</v>
      </c>
      <c r="C47" s="31">
        <v>0.91210000000000002</v>
      </c>
      <c r="D47" s="31">
        <v>0.9234</v>
      </c>
      <c r="E47" s="31">
        <v>0.93279999999999996</v>
      </c>
      <c r="F47" s="31">
        <v>0.94079999999999997</v>
      </c>
      <c r="G47" s="31">
        <v>0.94750000000000001</v>
      </c>
      <c r="H47" s="31">
        <v>0.95330000000000004</v>
      </c>
      <c r="I47" s="31">
        <v>0.95830000000000004</v>
      </c>
      <c r="J47" s="31">
        <v>0.96640000000000004</v>
      </c>
      <c r="K47" s="31">
        <v>0.97319999999999995</v>
      </c>
      <c r="L47" s="31">
        <v>0.97850000000000004</v>
      </c>
      <c r="M47" s="31">
        <v>0.98280000000000001</v>
      </c>
      <c r="N47" s="31">
        <v>0.98629999999999995</v>
      </c>
      <c r="O47" s="31">
        <v>0.99139999999999995</v>
      </c>
      <c r="P47" s="31">
        <v>0.99490000000000001</v>
      </c>
      <c r="Q47" s="31">
        <v>0.99729999999999996</v>
      </c>
      <c r="R47" s="31">
        <v>0.999</v>
      </c>
      <c r="S47" s="31">
        <v>1.0003</v>
      </c>
    </row>
    <row r="48" spans="1:19" hidden="1" outlineLevel="1">
      <c r="A48" s="37">
        <f t="shared" si="0"/>
        <v>43</v>
      </c>
      <c r="B48" s="30">
        <v>0.43</v>
      </c>
      <c r="C48" s="31">
        <v>0.90990000000000004</v>
      </c>
      <c r="D48" s="31">
        <v>0.92149999999999999</v>
      </c>
      <c r="E48" s="31">
        <v>0.93120000000000003</v>
      </c>
      <c r="F48" s="31">
        <v>0.93940000000000001</v>
      </c>
      <c r="G48" s="31">
        <v>0.94630000000000003</v>
      </c>
      <c r="H48" s="31">
        <v>0.95220000000000005</v>
      </c>
      <c r="I48" s="31">
        <v>0.95740000000000003</v>
      </c>
      <c r="J48" s="31">
        <v>0.96560000000000001</v>
      </c>
      <c r="K48" s="31">
        <v>0.97260000000000002</v>
      </c>
      <c r="L48" s="31">
        <v>0.97799999999999998</v>
      </c>
      <c r="M48" s="31">
        <v>0.98240000000000005</v>
      </c>
      <c r="N48" s="31">
        <v>0.98599999999999999</v>
      </c>
      <c r="O48" s="31">
        <v>0.99119999999999997</v>
      </c>
      <c r="P48" s="31">
        <v>0.99480000000000002</v>
      </c>
      <c r="Q48" s="31">
        <v>0.99729999999999996</v>
      </c>
      <c r="R48" s="31">
        <v>0.999</v>
      </c>
      <c r="S48" s="31">
        <v>1.0003</v>
      </c>
    </row>
    <row r="49" spans="1:19" hidden="1" outlineLevel="1">
      <c r="A49" s="37">
        <f t="shared" si="0"/>
        <v>44</v>
      </c>
      <c r="B49" s="30">
        <v>0.44</v>
      </c>
      <c r="C49" s="31">
        <v>0.90769999999999995</v>
      </c>
      <c r="D49" s="31">
        <v>0.91959999999999997</v>
      </c>
      <c r="E49" s="31">
        <v>0.92959999999999998</v>
      </c>
      <c r="F49" s="31">
        <v>0.93789999999999996</v>
      </c>
      <c r="G49" s="31">
        <v>0.94499999999999995</v>
      </c>
      <c r="H49" s="31">
        <v>0.95109999999999995</v>
      </c>
      <c r="I49" s="31">
        <v>0.95640000000000003</v>
      </c>
      <c r="J49" s="31">
        <v>0.96479999999999999</v>
      </c>
      <c r="K49" s="31">
        <v>0.97189999999999999</v>
      </c>
      <c r="L49" s="31">
        <v>0.97760000000000002</v>
      </c>
      <c r="M49" s="31">
        <v>0.98199999999999998</v>
      </c>
      <c r="N49" s="31">
        <v>0.98570000000000002</v>
      </c>
      <c r="O49" s="31">
        <v>0.99099999999999999</v>
      </c>
      <c r="P49" s="31">
        <v>0.99470000000000003</v>
      </c>
      <c r="Q49" s="31">
        <v>0.99719999999999998</v>
      </c>
      <c r="R49" s="31">
        <v>0.999</v>
      </c>
      <c r="S49" s="31">
        <v>1.0003</v>
      </c>
    </row>
    <row r="50" spans="1:19" hidden="1" outlineLevel="1">
      <c r="A50" s="37">
        <f t="shared" si="0"/>
        <v>45</v>
      </c>
      <c r="B50" s="30">
        <v>0.45</v>
      </c>
      <c r="C50" s="31">
        <v>0.90549999999999997</v>
      </c>
      <c r="D50" s="31">
        <v>0.91779999999999995</v>
      </c>
      <c r="E50" s="31">
        <v>0.92789999999999995</v>
      </c>
      <c r="F50" s="31">
        <v>0.9365</v>
      </c>
      <c r="G50" s="31">
        <v>0.94379999999999997</v>
      </c>
      <c r="H50" s="31">
        <v>0.95</v>
      </c>
      <c r="I50" s="31">
        <v>0.95540000000000003</v>
      </c>
      <c r="J50" s="31">
        <v>0.96399999999999997</v>
      </c>
      <c r="K50" s="31">
        <v>0.97130000000000005</v>
      </c>
      <c r="L50" s="31">
        <v>0.97709999999999997</v>
      </c>
      <c r="M50" s="31">
        <v>0.98170000000000002</v>
      </c>
      <c r="N50" s="31">
        <v>0.98540000000000005</v>
      </c>
      <c r="O50" s="31">
        <v>0.99080000000000001</v>
      </c>
      <c r="P50" s="31">
        <v>0.99450000000000005</v>
      </c>
      <c r="Q50" s="31">
        <v>0.99709999999999999</v>
      </c>
      <c r="R50" s="31">
        <v>0.999</v>
      </c>
      <c r="S50" s="31">
        <v>1.0003</v>
      </c>
    </row>
    <row r="51" spans="1:19" hidden="1" outlineLevel="1">
      <c r="A51" s="37">
        <f t="shared" si="0"/>
        <v>46</v>
      </c>
      <c r="B51" s="30">
        <v>0.46</v>
      </c>
      <c r="C51" s="31">
        <v>0.90329999999999999</v>
      </c>
      <c r="D51" s="31">
        <v>0.91590000000000005</v>
      </c>
      <c r="E51" s="31">
        <v>0.92630000000000001</v>
      </c>
      <c r="F51" s="31">
        <v>0.93510000000000004</v>
      </c>
      <c r="G51" s="31">
        <v>0.9425</v>
      </c>
      <c r="H51" s="31">
        <v>0.94889999999999997</v>
      </c>
      <c r="I51" s="31">
        <v>0.95440000000000003</v>
      </c>
      <c r="J51" s="31">
        <v>0.96319999999999995</v>
      </c>
      <c r="K51" s="31">
        <v>0.97070000000000001</v>
      </c>
      <c r="L51" s="31">
        <v>0.97660000000000002</v>
      </c>
      <c r="M51" s="31">
        <v>0.98129999999999995</v>
      </c>
      <c r="N51" s="31">
        <v>0.98499999999999999</v>
      </c>
      <c r="O51" s="31">
        <v>0.99060000000000004</v>
      </c>
      <c r="P51" s="31">
        <v>0.99439999999999995</v>
      </c>
      <c r="Q51" s="31">
        <v>0.99709999999999999</v>
      </c>
      <c r="R51" s="31">
        <v>0.999</v>
      </c>
      <c r="S51" s="31">
        <v>1.0004</v>
      </c>
    </row>
    <row r="52" spans="1:19" hidden="1" outlineLevel="1">
      <c r="A52" s="37">
        <f t="shared" si="0"/>
        <v>47</v>
      </c>
      <c r="B52" s="30">
        <v>0.47</v>
      </c>
      <c r="C52" s="31">
        <v>0.90110000000000001</v>
      </c>
      <c r="D52" s="31">
        <v>0.91400000000000003</v>
      </c>
      <c r="E52" s="31">
        <v>0.92469999999999997</v>
      </c>
      <c r="F52" s="31">
        <v>0.93359999999999999</v>
      </c>
      <c r="G52" s="31">
        <v>0.94130000000000003</v>
      </c>
      <c r="H52" s="31">
        <v>0.94779999999999998</v>
      </c>
      <c r="I52" s="31">
        <v>0.95340000000000003</v>
      </c>
      <c r="J52" s="31">
        <v>0.96250000000000002</v>
      </c>
      <c r="K52" s="31">
        <v>0.97009999999999996</v>
      </c>
      <c r="L52" s="31">
        <v>0.97609999999999997</v>
      </c>
      <c r="M52" s="31">
        <v>0.98089999999999999</v>
      </c>
      <c r="N52" s="31">
        <v>0.98470000000000002</v>
      </c>
      <c r="O52" s="31">
        <v>0.99039999999999995</v>
      </c>
      <c r="P52" s="31">
        <v>0.99429999999999996</v>
      </c>
      <c r="Q52" s="31">
        <v>0.997</v>
      </c>
      <c r="R52" s="31">
        <v>0.999</v>
      </c>
      <c r="S52" s="31">
        <v>1.0004</v>
      </c>
    </row>
    <row r="53" spans="1:19" hidden="1" outlineLevel="1">
      <c r="A53" s="37">
        <f t="shared" si="0"/>
        <v>48</v>
      </c>
      <c r="B53" s="30">
        <v>0.48</v>
      </c>
      <c r="C53" s="31">
        <v>0.89890000000000003</v>
      </c>
      <c r="D53" s="31">
        <v>0.91210000000000002</v>
      </c>
      <c r="E53" s="31">
        <v>0.92300000000000004</v>
      </c>
      <c r="F53" s="31">
        <v>0.93220000000000003</v>
      </c>
      <c r="G53" s="31">
        <v>0.94</v>
      </c>
      <c r="H53" s="31">
        <v>0.94669999999999999</v>
      </c>
      <c r="I53" s="31">
        <v>0.95240000000000002</v>
      </c>
      <c r="J53" s="31">
        <v>0.9617</v>
      </c>
      <c r="K53" s="31">
        <v>0.96950000000000003</v>
      </c>
      <c r="L53" s="31">
        <v>0.97560000000000002</v>
      </c>
      <c r="M53" s="31">
        <v>0.98050000000000004</v>
      </c>
      <c r="N53" s="31">
        <v>0.98440000000000005</v>
      </c>
      <c r="O53" s="31">
        <v>0.99029999999999996</v>
      </c>
      <c r="P53" s="31">
        <v>0.99419999999999997</v>
      </c>
      <c r="Q53" s="31">
        <v>0.997</v>
      </c>
      <c r="R53" s="31">
        <v>0.999</v>
      </c>
      <c r="S53" s="31">
        <v>1.0004</v>
      </c>
    </row>
    <row r="54" spans="1:19" hidden="1" outlineLevel="1">
      <c r="A54" s="37">
        <f t="shared" si="0"/>
        <v>49</v>
      </c>
      <c r="B54" s="30">
        <v>0.49</v>
      </c>
      <c r="C54" s="31">
        <v>0.89670000000000005</v>
      </c>
      <c r="D54" s="31">
        <v>0.91020000000000001</v>
      </c>
      <c r="E54" s="31">
        <v>0.9214</v>
      </c>
      <c r="F54" s="31">
        <v>0.93079999999999996</v>
      </c>
      <c r="G54" s="31">
        <v>0.93879999999999997</v>
      </c>
      <c r="H54" s="31">
        <v>0.9456</v>
      </c>
      <c r="I54" s="31">
        <v>0.95150000000000001</v>
      </c>
      <c r="J54" s="31">
        <v>0.96089999999999998</v>
      </c>
      <c r="K54" s="31">
        <v>0.96889999999999998</v>
      </c>
      <c r="L54" s="31">
        <v>0.97509999999999997</v>
      </c>
      <c r="M54" s="31">
        <v>0.98009999999999997</v>
      </c>
      <c r="N54" s="31">
        <v>0.98409999999999997</v>
      </c>
      <c r="O54" s="31">
        <v>0.99009999999999998</v>
      </c>
      <c r="P54" s="31">
        <v>0.99409999999999998</v>
      </c>
      <c r="Q54" s="31">
        <v>0.99690000000000001</v>
      </c>
      <c r="R54" s="31">
        <v>0.999</v>
      </c>
      <c r="S54" s="31">
        <v>1.0004</v>
      </c>
    </row>
    <row r="55" spans="1:19" hidden="1" outlineLevel="1">
      <c r="A55" s="37">
        <f t="shared" si="0"/>
        <v>50</v>
      </c>
      <c r="B55" s="30">
        <v>0.5</v>
      </c>
      <c r="C55" s="31">
        <v>0.89449999999999996</v>
      </c>
      <c r="D55" s="31">
        <v>0.9083</v>
      </c>
      <c r="E55" s="31">
        <v>0.91969999999999996</v>
      </c>
      <c r="F55" s="31">
        <v>0.92930000000000001</v>
      </c>
      <c r="G55" s="31">
        <v>0.9375</v>
      </c>
      <c r="H55" s="31">
        <v>0.94450000000000001</v>
      </c>
      <c r="I55" s="31">
        <v>0.95050000000000001</v>
      </c>
      <c r="J55" s="31">
        <v>0.96009999999999995</v>
      </c>
      <c r="K55" s="31">
        <v>0.96830000000000005</v>
      </c>
      <c r="L55" s="31">
        <v>0.97460000000000002</v>
      </c>
      <c r="M55" s="31">
        <v>0.97970000000000002</v>
      </c>
      <c r="N55" s="31">
        <v>0.98380000000000001</v>
      </c>
      <c r="O55" s="31">
        <v>0.9899</v>
      </c>
      <c r="P55" s="31">
        <v>0.99399999999999999</v>
      </c>
      <c r="Q55" s="31">
        <v>0.99690000000000001</v>
      </c>
      <c r="R55" s="31">
        <v>0.99890000000000001</v>
      </c>
      <c r="S55" s="31">
        <v>1.0004</v>
      </c>
    </row>
    <row r="56" spans="1:19" hidden="1" outlineLevel="1">
      <c r="A56" s="37">
        <f t="shared" si="0"/>
        <v>51</v>
      </c>
      <c r="B56" s="30">
        <v>0.51</v>
      </c>
      <c r="C56" s="31">
        <v>0.89219999999999999</v>
      </c>
      <c r="D56" s="31">
        <v>0.90639999999999998</v>
      </c>
      <c r="E56" s="31">
        <v>0.91810000000000003</v>
      </c>
      <c r="F56" s="31">
        <v>0.92789999999999995</v>
      </c>
      <c r="G56" s="31">
        <v>0.93620000000000003</v>
      </c>
      <c r="H56" s="31">
        <v>0.94340000000000002</v>
      </c>
      <c r="I56" s="31">
        <v>0.94950000000000001</v>
      </c>
      <c r="J56" s="31">
        <v>0.95940000000000003</v>
      </c>
      <c r="K56" s="31">
        <v>0.96760000000000002</v>
      </c>
      <c r="L56" s="31">
        <v>0.97419999999999995</v>
      </c>
      <c r="M56" s="31">
        <v>0.97929999999999995</v>
      </c>
      <c r="N56" s="31">
        <v>0.98350000000000004</v>
      </c>
      <c r="O56" s="31">
        <v>0.98970000000000002</v>
      </c>
      <c r="P56" s="31">
        <v>0.99390000000000001</v>
      </c>
      <c r="Q56" s="31">
        <v>0.99680000000000002</v>
      </c>
      <c r="R56" s="31">
        <v>0.99890000000000001</v>
      </c>
      <c r="S56" s="31">
        <v>1.0004</v>
      </c>
    </row>
    <row r="57" spans="1:19" hidden="1" outlineLevel="1">
      <c r="A57" s="37">
        <f t="shared" si="0"/>
        <v>52</v>
      </c>
      <c r="B57" s="30">
        <v>0.52</v>
      </c>
      <c r="C57" s="31">
        <v>0.89</v>
      </c>
      <c r="D57" s="31">
        <v>0.90449999999999997</v>
      </c>
      <c r="E57" s="31">
        <v>0.91639999999999999</v>
      </c>
      <c r="F57" s="31">
        <v>0.92649999999999999</v>
      </c>
      <c r="G57" s="31">
        <v>0.93500000000000005</v>
      </c>
      <c r="H57" s="31">
        <v>0.94230000000000003</v>
      </c>
      <c r="I57" s="31">
        <v>0.94850000000000001</v>
      </c>
      <c r="J57" s="31">
        <v>0.95860000000000001</v>
      </c>
      <c r="K57" s="31">
        <v>0.96699999999999997</v>
      </c>
      <c r="L57" s="31">
        <v>0.97370000000000001</v>
      </c>
      <c r="M57" s="31">
        <v>0.97899999999999998</v>
      </c>
      <c r="N57" s="31">
        <v>0.98319999999999996</v>
      </c>
      <c r="O57" s="31">
        <v>0.98950000000000005</v>
      </c>
      <c r="P57" s="31">
        <v>0.99380000000000002</v>
      </c>
      <c r="Q57" s="31">
        <v>0.99680000000000002</v>
      </c>
      <c r="R57" s="31">
        <v>0.99890000000000001</v>
      </c>
      <c r="S57" s="31">
        <v>1.0004999999999999</v>
      </c>
    </row>
    <row r="58" spans="1:19" hidden="1" outlineLevel="1">
      <c r="A58" s="37">
        <f t="shared" si="0"/>
        <v>53</v>
      </c>
      <c r="B58" s="30">
        <v>0.53</v>
      </c>
      <c r="C58" s="31">
        <v>0.88780000000000003</v>
      </c>
      <c r="D58" s="31">
        <v>0.90249999999999997</v>
      </c>
      <c r="E58" s="31">
        <v>0.91479999999999995</v>
      </c>
      <c r="F58" s="31">
        <v>0.92500000000000004</v>
      </c>
      <c r="G58" s="31">
        <v>0.93369999999999997</v>
      </c>
      <c r="H58" s="31">
        <v>0.94120000000000004</v>
      </c>
      <c r="I58" s="31">
        <v>0.9476</v>
      </c>
      <c r="J58" s="31">
        <v>0.95779999999999998</v>
      </c>
      <c r="K58" s="31">
        <v>0.96640000000000004</v>
      </c>
      <c r="L58" s="31">
        <v>0.97319999999999995</v>
      </c>
      <c r="M58" s="31">
        <v>0.97860000000000003</v>
      </c>
      <c r="N58" s="31">
        <v>0.9829</v>
      </c>
      <c r="O58" s="31">
        <v>0.98929999999999996</v>
      </c>
      <c r="P58" s="31">
        <v>0.99370000000000003</v>
      </c>
      <c r="Q58" s="31">
        <v>0.99670000000000003</v>
      </c>
      <c r="R58" s="31">
        <v>0.99890000000000001</v>
      </c>
      <c r="S58" s="31">
        <v>1.0004999999999999</v>
      </c>
    </row>
    <row r="59" spans="1:19" hidden="1" outlineLevel="1">
      <c r="A59" s="37">
        <f t="shared" si="0"/>
        <v>54</v>
      </c>
      <c r="B59" s="30">
        <v>0.54</v>
      </c>
      <c r="C59" s="31">
        <v>0.88549999999999995</v>
      </c>
      <c r="D59" s="31">
        <v>0.90059999999999996</v>
      </c>
      <c r="E59" s="31">
        <v>0.91310000000000002</v>
      </c>
      <c r="F59" s="31">
        <v>0.92359999999999998</v>
      </c>
      <c r="G59" s="31">
        <v>0.9325</v>
      </c>
      <c r="H59" s="31">
        <v>0.94010000000000005</v>
      </c>
      <c r="I59" s="31">
        <v>0.9466</v>
      </c>
      <c r="J59" s="31">
        <v>0.95709999999999995</v>
      </c>
      <c r="K59" s="31">
        <v>0.96579999999999999</v>
      </c>
      <c r="L59" s="31">
        <v>0.97270000000000001</v>
      </c>
      <c r="M59" s="31">
        <v>0.97819999999999996</v>
      </c>
      <c r="N59" s="31">
        <v>0.98260000000000003</v>
      </c>
      <c r="O59" s="31">
        <v>0.98909999999999998</v>
      </c>
      <c r="P59" s="31">
        <v>0.99360000000000004</v>
      </c>
      <c r="Q59" s="31">
        <v>0.99670000000000003</v>
      </c>
      <c r="R59" s="31">
        <v>0.99890000000000001</v>
      </c>
      <c r="S59" s="31">
        <v>1.0004999999999999</v>
      </c>
    </row>
    <row r="60" spans="1:19" hidden="1" outlineLevel="1">
      <c r="A60" s="37">
        <f t="shared" si="0"/>
        <v>55</v>
      </c>
      <c r="B60" s="30">
        <v>0.55000000000000004</v>
      </c>
      <c r="C60" s="31">
        <v>0.88329999999999997</v>
      </c>
      <c r="D60" s="31">
        <v>0.89870000000000005</v>
      </c>
      <c r="E60" s="31">
        <v>0.91149999999999998</v>
      </c>
      <c r="F60" s="31">
        <v>0.92220000000000002</v>
      </c>
      <c r="G60" s="31">
        <v>0.93120000000000003</v>
      </c>
      <c r="H60" s="31">
        <v>0.93889999999999996</v>
      </c>
      <c r="I60" s="31">
        <v>0.9456</v>
      </c>
      <c r="J60" s="31">
        <v>0.95630000000000004</v>
      </c>
      <c r="K60" s="31">
        <v>0.96519999999999995</v>
      </c>
      <c r="L60" s="31">
        <v>0.97219999999999995</v>
      </c>
      <c r="M60" s="31">
        <v>0.9778</v>
      </c>
      <c r="N60" s="31">
        <v>0.98229999999999995</v>
      </c>
      <c r="O60" s="31">
        <v>0.98899999999999999</v>
      </c>
      <c r="P60" s="31">
        <v>0.99350000000000005</v>
      </c>
      <c r="Q60" s="31">
        <v>0.99660000000000004</v>
      </c>
      <c r="R60" s="31">
        <v>0.99890000000000001</v>
      </c>
      <c r="S60" s="31">
        <v>1.0004999999999999</v>
      </c>
    </row>
    <row r="61" spans="1:19" hidden="1" outlineLevel="1">
      <c r="A61" s="37">
        <f t="shared" si="0"/>
        <v>56</v>
      </c>
      <c r="B61" s="30">
        <v>0.56000000000000005</v>
      </c>
      <c r="C61" s="31">
        <v>0.88100000000000001</v>
      </c>
      <c r="D61" s="31">
        <v>0.89680000000000004</v>
      </c>
      <c r="E61" s="31">
        <v>0.90980000000000005</v>
      </c>
      <c r="F61" s="31">
        <v>0.92069999999999996</v>
      </c>
      <c r="G61" s="31">
        <v>0.93</v>
      </c>
      <c r="H61" s="31">
        <v>0.93779999999999997</v>
      </c>
      <c r="I61" s="31">
        <v>0.9446</v>
      </c>
      <c r="J61" s="31">
        <v>0.95550000000000002</v>
      </c>
      <c r="K61" s="31">
        <v>0.96460000000000001</v>
      </c>
      <c r="L61" s="31">
        <v>0.9718</v>
      </c>
      <c r="M61" s="31">
        <v>0.97740000000000005</v>
      </c>
      <c r="N61" s="31">
        <v>0.98199999999999998</v>
      </c>
      <c r="O61" s="31">
        <v>0.98880000000000001</v>
      </c>
      <c r="P61" s="31">
        <v>0.99339999999999995</v>
      </c>
      <c r="Q61" s="31">
        <v>0.99660000000000004</v>
      </c>
      <c r="R61" s="31">
        <v>0.99890000000000001</v>
      </c>
      <c r="S61" s="31">
        <v>1.0004999999999999</v>
      </c>
    </row>
    <row r="62" spans="1:19" hidden="1" outlineLevel="1">
      <c r="A62" s="37">
        <f t="shared" si="0"/>
        <v>57</v>
      </c>
      <c r="B62" s="30">
        <v>0.56999999999999995</v>
      </c>
      <c r="C62" s="31">
        <v>0.87880000000000003</v>
      </c>
      <c r="D62" s="31">
        <v>0.89490000000000003</v>
      </c>
      <c r="E62" s="31">
        <v>0.90820000000000001</v>
      </c>
      <c r="F62" s="31">
        <v>0.91930000000000001</v>
      </c>
      <c r="G62" s="31">
        <v>0.92869999999999997</v>
      </c>
      <c r="H62" s="31">
        <v>0.93669999999999998</v>
      </c>
      <c r="I62" s="31">
        <v>0.94369999999999998</v>
      </c>
      <c r="J62" s="31">
        <v>0.95479999999999998</v>
      </c>
      <c r="K62" s="31">
        <v>0.96399999999999997</v>
      </c>
      <c r="L62" s="31">
        <v>0.97130000000000005</v>
      </c>
      <c r="M62" s="31">
        <v>0.97709999999999997</v>
      </c>
      <c r="N62" s="31">
        <v>0.98170000000000002</v>
      </c>
      <c r="O62" s="31">
        <v>0.98860000000000003</v>
      </c>
      <c r="P62" s="31">
        <v>0.99329999999999996</v>
      </c>
      <c r="Q62" s="31">
        <v>0.99660000000000004</v>
      </c>
      <c r="R62" s="31">
        <v>0.99890000000000001</v>
      </c>
      <c r="S62" s="31">
        <v>1.0005999999999999</v>
      </c>
    </row>
    <row r="63" spans="1:19" hidden="1" outlineLevel="1">
      <c r="A63" s="37">
        <f t="shared" si="0"/>
        <v>58</v>
      </c>
      <c r="B63" s="30">
        <v>0.57999999999999996</v>
      </c>
      <c r="C63" s="31">
        <v>0.87649999999999995</v>
      </c>
      <c r="D63" s="31">
        <v>0.89300000000000002</v>
      </c>
      <c r="E63" s="31">
        <v>0.90649999999999997</v>
      </c>
      <c r="F63" s="31">
        <v>0.91790000000000005</v>
      </c>
      <c r="G63" s="31">
        <v>0.92749999999999999</v>
      </c>
      <c r="H63" s="31">
        <v>0.93559999999999999</v>
      </c>
      <c r="I63" s="31">
        <v>0.94269999999999998</v>
      </c>
      <c r="J63" s="31">
        <v>0.95399999999999996</v>
      </c>
      <c r="K63" s="31">
        <v>0.96340000000000003</v>
      </c>
      <c r="L63" s="31">
        <v>0.9708</v>
      </c>
      <c r="M63" s="31">
        <v>0.97670000000000001</v>
      </c>
      <c r="N63" s="31">
        <v>0.98140000000000005</v>
      </c>
      <c r="O63" s="31">
        <v>0.98839999999999995</v>
      </c>
      <c r="P63" s="31">
        <v>0.99319999999999997</v>
      </c>
      <c r="Q63" s="31">
        <v>0.99650000000000005</v>
      </c>
      <c r="R63" s="31">
        <v>0.99890000000000001</v>
      </c>
      <c r="S63" s="31">
        <v>1.0005999999999999</v>
      </c>
    </row>
    <row r="64" spans="1:19" hidden="1" outlineLevel="1">
      <c r="A64" s="37">
        <f t="shared" si="0"/>
        <v>59</v>
      </c>
      <c r="B64" s="30">
        <v>0.59</v>
      </c>
      <c r="C64" s="31">
        <v>0.87429999999999997</v>
      </c>
      <c r="D64" s="31">
        <v>0.89100000000000001</v>
      </c>
      <c r="E64" s="31">
        <v>0.90490000000000004</v>
      </c>
      <c r="F64" s="31">
        <v>0.91639999999999999</v>
      </c>
      <c r="G64" s="31">
        <v>0.92620000000000002</v>
      </c>
      <c r="H64" s="31">
        <v>0.9345</v>
      </c>
      <c r="I64" s="31">
        <v>0.94169999999999998</v>
      </c>
      <c r="J64" s="31">
        <v>0.95320000000000005</v>
      </c>
      <c r="K64" s="31">
        <v>0.96279999999999999</v>
      </c>
      <c r="L64" s="31">
        <v>0.97030000000000005</v>
      </c>
      <c r="M64" s="31">
        <v>0.97629999999999995</v>
      </c>
      <c r="N64" s="31">
        <v>0.98109999999999997</v>
      </c>
      <c r="O64" s="31">
        <v>0.98819999999999997</v>
      </c>
      <c r="P64" s="31">
        <v>0.99309999999999998</v>
      </c>
      <c r="Q64" s="31">
        <v>0.99650000000000005</v>
      </c>
      <c r="R64" s="31">
        <v>0.99890000000000001</v>
      </c>
      <c r="S64" s="31">
        <v>1.0005999999999999</v>
      </c>
    </row>
    <row r="65" spans="1:19" hidden="1" outlineLevel="1">
      <c r="A65" s="37">
        <f t="shared" si="0"/>
        <v>60</v>
      </c>
      <c r="B65" s="30">
        <v>0.6</v>
      </c>
      <c r="C65" s="31">
        <v>0.872</v>
      </c>
      <c r="D65" s="31">
        <v>0.8891</v>
      </c>
      <c r="E65" s="31">
        <v>0.9032</v>
      </c>
      <c r="F65" s="31">
        <v>0.91500000000000004</v>
      </c>
      <c r="G65" s="31">
        <v>0.92490000000000006</v>
      </c>
      <c r="H65" s="31">
        <v>0.93340000000000001</v>
      </c>
      <c r="I65" s="31">
        <v>0.94069999999999998</v>
      </c>
      <c r="J65" s="31">
        <v>0.95250000000000001</v>
      </c>
      <c r="K65" s="31">
        <v>0.96220000000000006</v>
      </c>
      <c r="L65" s="31">
        <v>0.96989999999999998</v>
      </c>
      <c r="M65" s="31">
        <v>0.97589999999999999</v>
      </c>
      <c r="N65" s="31">
        <v>0.98080000000000001</v>
      </c>
      <c r="O65" s="31">
        <v>0.98809999999999998</v>
      </c>
      <c r="P65" s="31">
        <v>0.99299999999999999</v>
      </c>
      <c r="Q65" s="31">
        <v>0.99639999999999995</v>
      </c>
      <c r="R65" s="31">
        <v>0.99890000000000001</v>
      </c>
      <c r="S65" s="31">
        <v>1.0005999999999999</v>
      </c>
    </row>
    <row r="66" spans="1:19" hidden="1" outlineLevel="1">
      <c r="A66" s="37">
        <f t="shared" si="0"/>
        <v>61</v>
      </c>
      <c r="B66" s="30">
        <v>0.61</v>
      </c>
      <c r="C66" s="31">
        <v>0.86970000000000003</v>
      </c>
      <c r="D66" s="31">
        <v>0.88719999999999999</v>
      </c>
      <c r="E66" s="31">
        <v>0.90149999999999997</v>
      </c>
      <c r="F66" s="31">
        <v>0.91349999999999998</v>
      </c>
      <c r="G66" s="31">
        <v>0.92369999999999997</v>
      </c>
      <c r="H66" s="31">
        <v>0.93230000000000002</v>
      </c>
      <c r="I66" s="31">
        <v>0.93979999999999997</v>
      </c>
      <c r="J66" s="31">
        <v>0.95169999999999999</v>
      </c>
      <c r="K66" s="31">
        <v>0.96160000000000001</v>
      </c>
      <c r="L66" s="31">
        <v>0.96940000000000004</v>
      </c>
      <c r="M66" s="31">
        <v>0.97560000000000002</v>
      </c>
      <c r="N66" s="31">
        <v>0.98050000000000004</v>
      </c>
      <c r="O66" s="31">
        <v>0.9879</v>
      </c>
      <c r="P66" s="31">
        <v>0.9929</v>
      </c>
      <c r="Q66" s="31">
        <v>0.99639999999999995</v>
      </c>
      <c r="R66" s="31">
        <v>0.99890000000000001</v>
      </c>
      <c r="S66" s="31">
        <v>1.0005999999999999</v>
      </c>
    </row>
    <row r="67" spans="1:19" hidden="1" outlineLevel="1">
      <c r="A67" s="37">
        <f t="shared" si="0"/>
        <v>62</v>
      </c>
      <c r="B67" s="30">
        <v>0.62</v>
      </c>
      <c r="C67" s="31">
        <v>0.86739999999999995</v>
      </c>
      <c r="D67" s="31">
        <v>0.88519999999999999</v>
      </c>
      <c r="E67" s="31">
        <v>0.89990000000000003</v>
      </c>
      <c r="F67" s="31">
        <v>0.91210000000000002</v>
      </c>
      <c r="G67" s="31">
        <v>0.9224</v>
      </c>
      <c r="H67" s="31">
        <v>0.93120000000000003</v>
      </c>
      <c r="I67" s="31">
        <v>0.93879999999999997</v>
      </c>
      <c r="J67" s="31">
        <v>0.95089999999999997</v>
      </c>
      <c r="K67" s="31">
        <v>0.96099999999999997</v>
      </c>
      <c r="L67" s="31">
        <v>0.96889999999999998</v>
      </c>
      <c r="M67" s="31">
        <v>0.97519999999999996</v>
      </c>
      <c r="N67" s="31">
        <v>0.98019999999999996</v>
      </c>
      <c r="O67" s="31">
        <v>0.98770000000000002</v>
      </c>
      <c r="P67" s="31">
        <v>0.99280000000000002</v>
      </c>
      <c r="Q67" s="31">
        <v>0.99629999999999996</v>
      </c>
      <c r="R67" s="31">
        <v>0.99880000000000002</v>
      </c>
      <c r="S67" s="31">
        <v>1.0006999999999999</v>
      </c>
    </row>
    <row r="68" spans="1:19" hidden="1" outlineLevel="1">
      <c r="A68" s="37">
        <f t="shared" si="0"/>
        <v>63</v>
      </c>
      <c r="B68" s="30">
        <v>0.63</v>
      </c>
      <c r="C68" s="31">
        <v>0.86509999999999998</v>
      </c>
      <c r="D68" s="31">
        <v>0.88329999999999997</v>
      </c>
      <c r="E68" s="31">
        <v>0.8982</v>
      </c>
      <c r="F68" s="31">
        <v>0.91069999999999995</v>
      </c>
      <c r="G68" s="31">
        <v>0.92120000000000002</v>
      </c>
      <c r="H68" s="31">
        <v>0.93010000000000004</v>
      </c>
      <c r="I68" s="31">
        <v>0.93779999999999997</v>
      </c>
      <c r="J68" s="31">
        <v>0.95020000000000004</v>
      </c>
      <c r="K68" s="31">
        <v>0.96040000000000003</v>
      </c>
      <c r="L68" s="31">
        <v>0.96840000000000004</v>
      </c>
      <c r="M68" s="31">
        <v>0.9748</v>
      </c>
      <c r="N68" s="31">
        <v>0.98</v>
      </c>
      <c r="O68" s="31">
        <v>0.98750000000000004</v>
      </c>
      <c r="P68" s="31">
        <v>0.99270000000000003</v>
      </c>
      <c r="Q68" s="31">
        <v>0.99629999999999996</v>
      </c>
      <c r="R68" s="31">
        <v>0.99880000000000002</v>
      </c>
      <c r="S68" s="31">
        <v>1.0006999999999999</v>
      </c>
    </row>
    <row r="69" spans="1:19" hidden="1" outlineLevel="1">
      <c r="A69" s="37">
        <f t="shared" si="0"/>
        <v>64</v>
      </c>
      <c r="B69" s="30">
        <v>0.64</v>
      </c>
      <c r="C69" s="31">
        <v>0.8629</v>
      </c>
      <c r="D69" s="31">
        <v>0.88129999999999997</v>
      </c>
      <c r="E69" s="31">
        <v>0.89659999999999995</v>
      </c>
      <c r="F69" s="31">
        <v>0.90920000000000001</v>
      </c>
      <c r="G69" s="31">
        <v>0.91990000000000005</v>
      </c>
      <c r="H69" s="31">
        <v>0.92900000000000005</v>
      </c>
      <c r="I69" s="31">
        <v>0.93679999999999997</v>
      </c>
      <c r="J69" s="31">
        <v>0.94940000000000002</v>
      </c>
      <c r="K69" s="31">
        <v>0.95979999999999999</v>
      </c>
      <c r="L69" s="31">
        <v>0.96799999999999997</v>
      </c>
      <c r="M69" s="31">
        <v>0.97440000000000004</v>
      </c>
      <c r="N69" s="31">
        <v>0.97970000000000002</v>
      </c>
      <c r="O69" s="31">
        <v>0.98740000000000006</v>
      </c>
      <c r="P69" s="31">
        <v>0.99260000000000004</v>
      </c>
      <c r="Q69" s="31">
        <v>0.99619999999999997</v>
      </c>
      <c r="R69" s="31">
        <v>0.99880000000000002</v>
      </c>
      <c r="S69" s="31">
        <v>1.0006999999999999</v>
      </c>
    </row>
    <row r="70" spans="1:19" hidden="1" outlineLevel="1">
      <c r="A70" s="37">
        <f t="shared" si="0"/>
        <v>65</v>
      </c>
      <c r="B70" s="30">
        <v>0.65</v>
      </c>
      <c r="C70" s="31">
        <v>0.86060000000000003</v>
      </c>
      <c r="D70" s="31">
        <v>0.87939999999999996</v>
      </c>
      <c r="E70" s="31">
        <v>0.89490000000000003</v>
      </c>
      <c r="F70" s="31">
        <v>0.90780000000000005</v>
      </c>
      <c r="G70" s="31">
        <v>0.91869999999999996</v>
      </c>
      <c r="H70" s="31">
        <v>0.92789999999999995</v>
      </c>
      <c r="I70" s="31">
        <v>0.93589999999999995</v>
      </c>
      <c r="J70" s="31">
        <v>0.94869999999999999</v>
      </c>
      <c r="K70" s="31">
        <v>0.95920000000000005</v>
      </c>
      <c r="L70" s="31">
        <v>0.96750000000000003</v>
      </c>
      <c r="M70" s="31">
        <v>0.97409999999999997</v>
      </c>
      <c r="N70" s="31">
        <v>0.97940000000000005</v>
      </c>
      <c r="O70" s="31">
        <v>0.98719999999999997</v>
      </c>
      <c r="P70" s="31">
        <v>0.99250000000000005</v>
      </c>
      <c r="Q70" s="31">
        <v>0.99619999999999997</v>
      </c>
      <c r="R70" s="31">
        <v>0.99880000000000002</v>
      </c>
      <c r="S70" s="31">
        <v>1.0006999999999999</v>
      </c>
    </row>
    <row r="71" spans="1:19" hidden="1" outlineLevel="1">
      <c r="A71" s="37">
        <f t="shared" ref="A71:A134" si="1">ROW(B71)-ROW($B$5)</f>
        <v>66</v>
      </c>
      <c r="B71" s="30">
        <v>0.66</v>
      </c>
      <c r="C71" s="31">
        <v>0.85829999999999995</v>
      </c>
      <c r="D71" s="31">
        <v>0.87749999999999995</v>
      </c>
      <c r="E71" s="31">
        <v>0.89319999999999999</v>
      </c>
      <c r="F71" s="31">
        <v>0.90639999999999998</v>
      </c>
      <c r="G71" s="31">
        <v>0.91739999999999999</v>
      </c>
      <c r="H71" s="31">
        <v>0.92679999999999996</v>
      </c>
      <c r="I71" s="31">
        <v>0.93489999999999995</v>
      </c>
      <c r="J71" s="31">
        <v>0.94789999999999996</v>
      </c>
      <c r="K71" s="31">
        <v>0.95860000000000001</v>
      </c>
      <c r="L71" s="31">
        <v>0.96699999999999997</v>
      </c>
      <c r="M71" s="31">
        <v>0.97370000000000001</v>
      </c>
      <c r="N71" s="31">
        <v>0.97909999999999997</v>
      </c>
      <c r="O71" s="31">
        <v>0.98699999999999999</v>
      </c>
      <c r="P71" s="31">
        <v>0.99239999999999995</v>
      </c>
      <c r="Q71" s="31">
        <v>0.99619999999999997</v>
      </c>
      <c r="R71" s="31">
        <v>0.99880000000000002</v>
      </c>
      <c r="S71" s="31">
        <v>1.0007999999999999</v>
      </c>
    </row>
    <row r="72" spans="1:19" hidden="1" outlineLevel="1">
      <c r="A72" s="37">
        <f t="shared" si="1"/>
        <v>67</v>
      </c>
      <c r="B72" s="30">
        <v>0.67</v>
      </c>
      <c r="C72" s="31">
        <v>0.85599999999999998</v>
      </c>
      <c r="D72" s="31">
        <v>0.87549999999999994</v>
      </c>
      <c r="E72" s="31">
        <v>0.89159999999999995</v>
      </c>
      <c r="F72" s="31">
        <v>0.90490000000000004</v>
      </c>
      <c r="G72" s="31">
        <v>0.91620000000000001</v>
      </c>
      <c r="H72" s="31">
        <v>0.92569999999999997</v>
      </c>
      <c r="I72" s="31">
        <v>0.93389999999999995</v>
      </c>
      <c r="J72" s="31">
        <v>0.94720000000000004</v>
      </c>
      <c r="K72" s="31">
        <v>0.95799999999999996</v>
      </c>
      <c r="L72" s="31">
        <v>0.96660000000000001</v>
      </c>
      <c r="M72" s="31">
        <v>0.97330000000000005</v>
      </c>
      <c r="N72" s="31">
        <v>0.9788</v>
      </c>
      <c r="O72" s="31">
        <v>0.98680000000000001</v>
      </c>
      <c r="P72" s="31">
        <v>0.99229999999999996</v>
      </c>
      <c r="Q72" s="31">
        <v>0.99609999999999999</v>
      </c>
      <c r="R72" s="31">
        <v>0.99880000000000002</v>
      </c>
      <c r="S72" s="31">
        <v>1.0007999999999999</v>
      </c>
    </row>
    <row r="73" spans="1:19" hidden="1" outlineLevel="1">
      <c r="A73" s="37">
        <f t="shared" si="1"/>
        <v>68</v>
      </c>
      <c r="B73" s="30">
        <v>0.68</v>
      </c>
      <c r="C73" s="31">
        <v>0.85360000000000003</v>
      </c>
      <c r="D73" s="31">
        <v>0.87360000000000004</v>
      </c>
      <c r="E73" s="31">
        <v>0.88990000000000002</v>
      </c>
      <c r="F73" s="31">
        <v>0.90349999999999997</v>
      </c>
      <c r="G73" s="31">
        <v>0.91490000000000005</v>
      </c>
      <c r="H73" s="31">
        <v>0.92459999999999998</v>
      </c>
      <c r="I73" s="31">
        <v>0.93300000000000005</v>
      </c>
      <c r="J73" s="31">
        <v>0.94640000000000002</v>
      </c>
      <c r="K73" s="31">
        <v>0.95740000000000003</v>
      </c>
      <c r="L73" s="31">
        <v>0.96609999999999996</v>
      </c>
      <c r="M73" s="31">
        <v>0.97299999999999998</v>
      </c>
      <c r="N73" s="31">
        <v>0.97850000000000004</v>
      </c>
      <c r="O73" s="31">
        <v>0.98670000000000002</v>
      </c>
      <c r="P73" s="31">
        <v>0.99219999999999997</v>
      </c>
      <c r="Q73" s="31">
        <v>0.99609999999999999</v>
      </c>
      <c r="R73" s="31">
        <v>0.99880000000000002</v>
      </c>
      <c r="S73" s="31">
        <v>1.0007999999999999</v>
      </c>
    </row>
    <row r="74" spans="1:19" hidden="1" outlineLevel="1">
      <c r="A74" s="37">
        <f t="shared" si="1"/>
        <v>69</v>
      </c>
      <c r="B74" s="30">
        <v>0.69</v>
      </c>
      <c r="C74" s="31">
        <v>0.85129999999999995</v>
      </c>
      <c r="D74" s="31">
        <v>0.87160000000000004</v>
      </c>
      <c r="E74" s="31">
        <v>0.88819999999999999</v>
      </c>
      <c r="F74" s="31">
        <v>0.90200000000000002</v>
      </c>
      <c r="G74" s="31">
        <v>0.91369999999999996</v>
      </c>
      <c r="H74" s="31">
        <v>0.92349999999999999</v>
      </c>
      <c r="I74" s="31">
        <v>0.93200000000000005</v>
      </c>
      <c r="J74" s="31">
        <v>0.94569999999999999</v>
      </c>
      <c r="K74" s="31">
        <v>0.95689999999999997</v>
      </c>
      <c r="L74" s="31">
        <v>0.96560000000000001</v>
      </c>
      <c r="M74" s="31">
        <v>0.97260000000000002</v>
      </c>
      <c r="N74" s="31">
        <v>0.97819999999999996</v>
      </c>
      <c r="O74" s="31">
        <v>0.98650000000000004</v>
      </c>
      <c r="P74" s="31">
        <v>0.99209999999999998</v>
      </c>
      <c r="Q74" s="31">
        <v>0.996</v>
      </c>
      <c r="R74" s="31">
        <v>0.99880000000000002</v>
      </c>
      <c r="S74" s="31">
        <v>1.0007999999999999</v>
      </c>
    </row>
    <row r="75" spans="1:19" hidden="1" outlineLevel="1">
      <c r="A75" s="37">
        <f t="shared" si="1"/>
        <v>70</v>
      </c>
      <c r="B75" s="30">
        <v>0.7</v>
      </c>
      <c r="C75" s="31">
        <v>0.84899999999999998</v>
      </c>
      <c r="D75" s="31">
        <v>0.86960000000000004</v>
      </c>
      <c r="E75" s="31">
        <v>0.88649999999999995</v>
      </c>
      <c r="F75" s="31">
        <v>0.90059999999999996</v>
      </c>
      <c r="G75" s="31">
        <v>0.91239999999999999</v>
      </c>
      <c r="H75" s="31">
        <v>0.9224</v>
      </c>
      <c r="I75" s="31">
        <v>0.93100000000000005</v>
      </c>
      <c r="J75" s="31">
        <v>0.94489999999999996</v>
      </c>
      <c r="K75" s="31">
        <v>0.95630000000000004</v>
      </c>
      <c r="L75" s="31">
        <v>0.96519999999999995</v>
      </c>
      <c r="M75" s="31">
        <v>0.97219999999999995</v>
      </c>
      <c r="N75" s="31">
        <v>0.97789999999999999</v>
      </c>
      <c r="O75" s="31">
        <v>0.98629999999999995</v>
      </c>
      <c r="P75" s="31">
        <v>0.99199999999999999</v>
      </c>
      <c r="Q75" s="31">
        <v>0.996</v>
      </c>
      <c r="R75" s="31">
        <v>0.99880000000000002</v>
      </c>
      <c r="S75" s="31">
        <v>1.0008999999999999</v>
      </c>
    </row>
    <row r="76" spans="1:19" hidden="1" outlineLevel="1">
      <c r="A76" s="37">
        <f t="shared" si="1"/>
        <v>71</v>
      </c>
      <c r="B76" s="30">
        <v>0.71</v>
      </c>
      <c r="C76" s="31">
        <v>0.84670000000000001</v>
      </c>
      <c r="D76" s="31">
        <v>0.86770000000000003</v>
      </c>
      <c r="E76" s="31">
        <v>0.88490000000000002</v>
      </c>
      <c r="F76" s="31">
        <v>0.89910000000000001</v>
      </c>
      <c r="G76" s="31">
        <v>0.91110000000000002</v>
      </c>
      <c r="H76" s="31">
        <v>0.92130000000000001</v>
      </c>
      <c r="I76" s="31">
        <v>0.93010000000000004</v>
      </c>
      <c r="J76" s="31">
        <v>0.94420000000000004</v>
      </c>
      <c r="K76" s="31">
        <v>0.95569999999999999</v>
      </c>
      <c r="L76" s="31">
        <v>0.9647</v>
      </c>
      <c r="M76" s="31">
        <v>0.97189999999999999</v>
      </c>
      <c r="N76" s="31">
        <v>0.97760000000000002</v>
      </c>
      <c r="O76" s="31">
        <v>0.98609999999999998</v>
      </c>
      <c r="P76" s="31">
        <v>0.9919</v>
      </c>
      <c r="Q76" s="31">
        <v>0.99590000000000001</v>
      </c>
      <c r="R76" s="31">
        <v>0.99880000000000002</v>
      </c>
      <c r="S76" s="31">
        <v>1.0008999999999999</v>
      </c>
    </row>
    <row r="77" spans="1:19" hidden="1" outlineLevel="1">
      <c r="A77" s="37">
        <f t="shared" si="1"/>
        <v>72</v>
      </c>
      <c r="B77" s="30">
        <v>0.72</v>
      </c>
      <c r="C77" s="31">
        <v>0.84430000000000005</v>
      </c>
      <c r="D77" s="31">
        <v>0.86570000000000003</v>
      </c>
      <c r="E77" s="31">
        <v>0.88319999999999999</v>
      </c>
      <c r="F77" s="31">
        <v>0.89770000000000005</v>
      </c>
      <c r="G77" s="31">
        <v>0.90990000000000004</v>
      </c>
      <c r="H77" s="31">
        <v>0.92030000000000001</v>
      </c>
      <c r="I77" s="31">
        <v>0.92910000000000004</v>
      </c>
      <c r="J77" s="31">
        <v>0.94340000000000002</v>
      </c>
      <c r="K77" s="31">
        <v>0.95509999999999995</v>
      </c>
      <c r="L77" s="31">
        <v>0.96419999999999995</v>
      </c>
      <c r="M77" s="31">
        <v>0.97150000000000003</v>
      </c>
      <c r="N77" s="31">
        <v>0.97740000000000005</v>
      </c>
      <c r="O77" s="31">
        <v>0.98599999999999999</v>
      </c>
      <c r="P77" s="31">
        <v>0.99180000000000001</v>
      </c>
      <c r="Q77" s="31">
        <v>0.99590000000000001</v>
      </c>
      <c r="R77" s="31">
        <v>0.99880000000000002</v>
      </c>
      <c r="S77" s="31">
        <v>1.0008999999999999</v>
      </c>
    </row>
    <row r="78" spans="1:19" hidden="1" outlineLevel="1">
      <c r="A78" s="37">
        <f t="shared" si="1"/>
        <v>73</v>
      </c>
      <c r="B78" s="30">
        <v>0.73</v>
      </c>
      <c r="C78" s="31">
        <v>0.84199999999999997</v>
      </c>
      <c r="D78" s="31">
        <v>0.86380000000000001</v>
      </c>
      <c r="E78" s="31">
        <v>0.88149999999999995</v>
      </c>
      <c r="F78" s="31">
        <v>0.89629999999999999</v>
      </c>
      <c r="G78" s="31">
        <v>0.90859999999999996</v>
      </c>
      <c r="H78" s="31">
        <v>0.91920000000000002</v>
      </c>
      <c r="I78" s="31">
        <v>0.92820000000000003</v>
      </c>
      <c r="J78" s="31">
        <v>0.94269999999999998</v>
      </c>
      <c r="K78" s="31">
        <v>0.95450000000000002</v>
      </c>
      <c r="L78" s="31">
        <v>0.96379999999999999</v>
      </c>
      <c r="M78" s="31">
        <v>0.97119999999999995</v>
      </c>
      <c r="N78" s="31">
        <v>0.97709999999999997</v>
      </c>
      <c r="O78" s="31">
        <v>0.98580000000000001</v>
      </c>
      <c r="P78" s="31">
        <v>0.99170000000000003</v>
      </c>
      <c r="Q78" s="31">
        <v>0.99590000000000001</v>
      </c>
      <c r="R78" s="31">
        <v>0.99880000000000002</v>
      </c>
      <c r="S78" s="31">
        <v>1.0008999999999999</v>
      </c>
    </row>
    <row r="79" spans="1:19" hidden="1" outlineLevel="1">
      <c r="A79" s="37">
        <f t="shared" si="1"/>
        <v>74</v>
      </c>
      <c r="B79" s="30">
        <v>0.74</v>
      </c>
      <c r="C79" s="31">
        <v>0.8397</v>
      </c>
      <c r="D79" s="31">
        <v>0.86180000000000001</v>
      </c>
      <c r="E79" s="31">
        <v>0.87990000000000002</v>
      </c>
      <c r="F79" s="31">
        <v>0.89480000000000004</v>
      </c>
      <c r="G79" s="31">
        <v>0.90739999999999998</v>
      </c>
      <c r="H79" s="31">
        <v>0.91810000000000003</v>
      </c>
      <c r="I79" s="31">
        <v>0.92720000000000002</v>
      </c>
      <c r="J79" s="31">
        <v>0.94189999999999996</v>
      </c>
      <c r="K79" s="31">
        <v>0.95389999999999997</v>
      </c>
      <c r="L79" s="31">
        <v>0.96330000000000005</v>
      </c>
      <c r="M79" s="31">
        <v>0.9708</v>
      </c>
      <c r="N79" s="31">
        <v>0.9768</v>
      </c>
      <c r="O79" s="31">
        <v>0.98560000000000003</v>
      </c>
      <c r="P79" s="31">
        <v>0.99160000000000004</v>
      </c>
      <c r="Q79" s="31">
        <v>0.99580000000000002</v>
      </c>
      <c r="R79" s="31">
        <v>0.99880000000000002</v>
      </c>
      <c r="S79" s="31">
        <v>1.0009999999999999</v>
      </c>
    </row>
    <row r="80" spans="1:19" hidden="1" outlineLevel="1">
      <c r="A80" s="37">
        <f t="shared" si="1"/>
        <v>75</v>
      </c>
      <c r="B80" s="30">
        <v>0.75</v>
      </c>
      <c r="C80" s="31">
        <v>0.83730000000000004</v>
      </c>
      <c r="D80" s="31">
        <v>0.85980000000000001</v>
      </c>
      <c r="E80" s="31">
        <v>0.87819999999999998</v>
      </c>
      <c r="F80" s="31">
        <v>0.89339999999999997</v>
      </c>
      <c r="G80" s="31">
        <v>0.90610000000000002</v>
      </c>
      <c r="H80" s="31">
        <v>0.91700000000000004</v>
      </c>
      <c r="I80" s="31">
        <v>0.92620000000000002</v>
      </c>
      <c r="J80" s="31">
        <v>0.94120000000000004</v>
      </c>
      <c r="K80" s="31">
        <v>0.95330000000000004</v>
      </c>
      <c r="L80" s="31">
        <v>0.96289999999999998</v>
      </c>
      <c r="M80" s="31">
        <v>0.97040000000000004</v>
      </c>
      <c r="N80" s="31">
        <v>0.97650000000000003</v>
      </c>
      <c r="O80" s="31">
        <v>0.98550000000000004</v>
      </c>
      <c r="P80" s="31">
        <v>0.99150000000000005</v>
      </c>
      <c r="Q80" s="31">
        <v>0.99580000000000002</v>
      </c>
      <c r="R80" s="31">
        <v>0.99880000000000002</v>
      </c>
      <c r="S80" s="31">
        <v>1.0009999999999999</v>
      </c>
    </row>
    <row r="81" spans="1:19" hidden="1" outlineLevel="1">
      <c r="A81" s="37">
        <f t="shared" si="1"/>
        <v>76</v>
      </c>
      <c r="B81" s="30">
        <v>0.76</v>
      </c>
      <c r="C81" s="31">
        <v>0.83499999999999996</v>
      </c>
      <c r="D81" s="31">
        <v>0.8579</v>
      </c>
      <c r="E81" s="31">
        <v>0.87649999999999995</v>
      </c>
      <c r="F81" s="31">
        <v>0.89190000000000003</v>
      </c>
      <c r="G81" s="31">
        <v>0.90490000000000004</v>
      </c>
      <c r="H81" s="31">
        <v>0.91590000000000005</v>
      </c>
      <c r="I81" s="31">
        <v>0.92530000000000001</v>
      </c>
      <c r="J81" s="31">
        <v>0.94040000000000001</v>
      </c>
      <c r="K81" s="31">
        <v>0.95279999999999998</v>
      </c>
      <c r="L81" s="31">
        <v>0.96240000000000003</v>
      </c>
      <c r="M81" s="31">
        <v>0.97009999999999996</v>
      </c>
      <c r="N81" s="31">
        <v>0.97619999999999996</v>
      </c>
      <c r="O81" s="31">
        <v>0.98529999999999995</v>
      </c>
      <c r="P81" s="31">
        <v>0.99150000000000005</v>
      </c>
      <c r="Q81" s="31">
        <v>0.99580000000000002</v>
      </c>
      <c r="R81" s="31">
        <v>0.99880000000000002</v>
      </c>
      <c r="S81" s="31">
        <v>1.0009999999999999</v>
      </c>
    </row>
    <row r="82" spans="1:19" hidden="1" outlineLevel="1">
      <c r="A82" s="37">
        <f t="shared" si="1"/>
        <v>77</v>
      </c>
      <c r="B82" s="30">
        <v>0.77</v>
      </c>
      <c r="C82" s="31">
        <v>0.83260000000000001</v>
      </c>
      <c r="D82" s="31">
        <v>0.85589999999999999</v>
      </c>
      <c r="E82" s="31">
        <v>0.87480000000000002</v>
      </c>
      <c r="F82" s="31">
        <v>0.89049999999999996</v>
      </c>
      <c r="G82" s="31">
        <v>0.90359999999999996</v>
      </c>
      <c r="H82" s="31">
        <v>0.91479999999999995</v>
      </c>
      <c r="I82" s="31">
        <v>0.92430000000000001</v>
      </c>
      <c r="J82" s="31">
        <v>0.93969999999999998</v>
      </c>
      <c r="K82" s="31">
        <v>0.95220000000000005</v>
      </c>
      <c r="L82" s="31">
        <v>0.96199999999999997</v>
      </c>
      <c r="M82" s="31">
        <v>0.96970000000000001</v>
      </c>
      <c r="N82" s="31">
        <v>0.97589999999999999</v>
      </c>
      <c r="O82" s="31">
        <v>0.98509999999999998</v>
      </c>
      <c r="P82" s="31">
        <v>0.99139999999999995</v>
      </c>
      <c r="Q82" s="31">
        <v>0.99570000000000003</v>
      </c>
      <c r="R82" s="31">
        <v>0.99880000000000002</v>
      </c>
      <c r="S82" s="31">
        <v>1.0011000000000001</v>
      </c>
    </row>
    <row r="83" spans="1:19" hidden="1" outlineLevel="1">
      <c r="A83" s="37">
        <f t="shared" si="1"/>
        <v>78</v>
      </c>
      <c r="B83" s="30">
        <v>0.78</v>
      </c>
      <c r="C83" s="31">
        <v>0.83020000000000005</v>
      </c>
      <c r="D83" s="31">
        <v>0.85389999999999999</v>
      </c>
      <c r="E83" s="31">
        <v>0.87309999999999999</v>
      </c>
      <c r="F83" s="31">
        <v>0.8891</v>
      </c>
      <c r="G83" s="31">
        <v>0.90239999999999998</v>
      </c>
      <c r="H83" s="31">
        <v>0.91369999999999996</v>
      </c>
      <c r="I83" s="31">
        <v>0.9234</v>
      </c>
      <c r="J83" s="31">
        <v>0.93889999999999996</v>
      </c>
      <c r="K83" s="31">
        <v>0.9516</v>
      </c>
      <c r="L83" s="31">
        <v>0.96150000000000002</v>
      </c>
      <c r="M83" s="31">
        <v>0.96940000000000004</v>
      </c>
      <c r="N83" s="31">
        <v>0.97570000000000001</v>
      </c>
      <c r="O83" s="31">
        <v>0.98499999999999999</v>
      </c>
      <c r="P83" s="31">
        <v>0.99129999999999996</v>
      </c>
      <c r="Q83" s="31">
        <v>0.99570000000000003</v>
      </c>
      <c r="R83" s="31">
        <v>0.99880000000000002</v>
      </c>
      <c r="S83" s="31">
        <v>1.0011000000000001</v>
      </c>
    </row>
    <row r="84" spans="1:19" hidden="1" outlineLevel="1">
      <c r="A84" s="37">
        <f t="shared" si="1"/>
        <v>79</v>
      </c>
      <c r="B84" s="30">
        <v>0.79</v>
      </c>
      <c r="C84" s="31">
        <v>0.82789999999999997</v>
      </c>
      <c r="D84" s="31">
        <v>0.85189999999999999</v>
      </c>
      <c r="E84" s="31">
        <v>0.87150000000000005</v>
      </c>
      <c r="F84" s="31">
        <v>0.88759999999999994</v>
      </c>
      <c r="G84" s="31">
        <v>0.90110000000000001</v>
      </c>
      <c r="H84" s="31">
        <v>0.91259999999999997</v>
      </c>
      <c r="I84" s="31">
        <v>0.9224</v>
      </c>
      <c r="J84" s="31">
        <v>0.93820000000000003</v>
      </c>
      <c r="K84" s="31">
        <v>0.95099999999999996</v>
      </c>
      <c r="L84" s="31">
        <v>0.96099999999999997</v>
      </c>
      <c r="M84" s="31">
        <v>0.96899999999999997</v>
      </c>
      <c r="N84" s="31">
        <v>0.97540000000000004</v>
      </c>
      <c r="O84" s="31">
        <v>0.98480000000000001</v>
      </c>
      <c r="P84" s="31">
        <v>0.99119999999999997</v>
      </c>
      <c r="Q84" s="31">
        <v>0.99560000000000004</v>
      </c>
      <c r="R84" s="31">
        <v>0.99880000000000002</v>
      </c>
      <c r="S84" s="31">
        <v>1.0011000000000001</v>
      </c>
    </row>
    <row r="85" spans="1:19" hidden="1" outlineLevel="1">
      <c r="A85" s="37">
        <f t="shared" si="1"/>
        <v>80</v>
      </c>
      <c r="B85" s="30">
        <v>0.8</v>
      </c>
      <c r="C85" s="31">
        <v>0.82550000000000001</v>
      </c>
      <c r="D85" s="31">
        <v>0.84989999999999999</v>
      </c>
      <c r="E85" s="31">
        <v>0.86980000000000002</v>
      </c>
      <c r="F85" s="31">
        <v>0.88619999999999999</v>
      </c>
      <c r="G85" s="31">
        <v>0.89990000000000003</v>
      </c>
      <c r="H85" s="31">
        <v>0.91149999999999998</v>
      </c>
      <c r="I85" s="31">
        <v>0.92149999999999999</v>
      </c>
      <c r="J85" s="31">
        <v>0.9375</v>
      </c>
      <c r="K85" s="31">
        <v>0.95040000000000002</v>
      </c>
      <c r="L85" s="31">
        <v>0.96060000000000001</v>
      </c>
      <c r="M85" s="31">
        <v>0.96860000000000002</v>
      </c>
      <c r="N85" s="31">
        <v>0.97509999999999997</v>
      </c>
      <c r="O85" s="31">
        <v>0.98460000000000003</v>
      </c>
      <c r="P85" s="31">
        <v>0.99109999999999998</v>
      </c>
      <c r="Q85" s="31">
        <v>0.99560000000000004</v>
      </c>
      <c r="R85" s="31">
        <v>0.99880000000000002</v>
      </c>
      <c r="S85" s="31">
        <v>1.0011000000000001</v>
      </c>
    </row>
    <row r="86" spans="1:19" hidden="1" outlineLevel="1">
      <c r="A86" s="37">
        <f t="shared" si="1"/>
        <v>81</v>
      </c>
      <c r="B86" s="30">
        <v>0.81</v>
      </c>
      <c r="C86" s="31">
        <v>0.82310000000000005</v>
      </c>
      <c r="D86" s="31">
        <v>0.84799999999999998</v>
      </c>
      <c r="E86" s="31">
        <v>0.86809999999999998</v>
      </c>
      <c r="F86" s="31">
        <v>0.88470000000000004</v>
      </c>
      <c r="G86" s="31">
        <v>0.89859999999999995</v>
      </c>
      <c r="H86" s="31">
        <v>0.91039999999999999</v>
      </c>
      <c r="I86" s="31">
        <v>0.92049999999999998</v>
      </c>
      <c r="J86" s="31">
        <v>0.93669999999999998</v>
      </c>
      <c r="K86" s="31">
        <v>0.94989999999999997</v>
      </c>
      <c r="L86" s="31">
        <v>0.96009999999999995</v>
      </c>
      <c r="M86" s="31">
        <v>0.96830000000000005</v>
      </c>
      <c r="N86" s="31">
        <v>0.9748</v>
      </c>
      <c r="O86" s="31">
        <v>0.98450000000000004</v>
      </c>
      <c r="P86" s="31">
        <v>0.99099999999999999</v>
      </c>
      <c r="Q86" s="31">
        <v>0.99560000000000004</v>
      </c>
      <c r="R86" s="31">
        <v>0.99880000000000002</v>
      </c>
      <c r="S86" s="31">
        <v>1.0012000000000001</v>
      </c>
    </row>
    <row r="87" spans="1:19" hidden="1" outlineLevel="1">
      <c r="A87" s="37">
        <f t="shared" si="1"/>
        <v>82</v>
      </c>
      <c r="B87" s="30">
        <v>0.82</v>
      </c>
      <c r="C87" s="31">
        <v>0.82069999999999999</v>
      </c>
      <c r="D87" s="31">
        <v>0.84599999999999997</v>
      </c>
      <c r="E87" s="31">
        <v>0.86639999999999995</v>
      </c>
      <c r="F87" s="31">
        <v>0.88329999999999997</v>
      </c>
      <c r="G87" s="31">
        <v>0.89739999999999998</v>
      </c>
      <c r="H87" s="31">
        <v>0.9093</v>
      </c>
      <c r="I87" s="31">
        <v>0.91949999999999998</v>
      </c>
      <c r="J87" s="31">
        <v>0.93600000000000005</v>
      </c>
      <c r="K87" s="31">
        <v>0.94930000000000003</v>
      </c>
      <c r="L87" s="31">
        <v>0.9597</v>
      </c>
      <c r="M87" s="31">
        <v>0.96789999999999998</v>
      </c>
      <c r="N87" s="31">
        <v>0.97460000000000002</v>
      </c>
      <c r="O87" s="31">
        <v>0.98429999999999995</v>
      </c>
      <c r="P87" s="31">
        <v>0.9909</v>
      </c>
      <c r="Q87" s="31">
        <v>0.99550000000000005</v>
      </c>
      <c r="R87" s="31">
        <v>0.99880000000000002</v>
      </c>
      <c r="S87" s="31">
        <v>1.0012000000000001</v>
      </c>
    </row>
    <row r="88" spans="1:19" hidden="1" outlineLevel="1">
      <c r="A88" s="37">
        <f t="shared" si="1"/>
        <v>83</v>
      </c>
      <c r="B88" s="30">
        <v>0.83</v>
      </c>
      <c r="C88" s="31">
        <v>0.81840000000000002</v>
      </c>
      <c r="D88" s="31">
        <v>0.84399999999999997</v>
      </c>
      <c r="E88" s="31">
        <v>0.86470000000000002</v>
      </c>
      <c r="F88" s="31">
        <v>0.88180000000000003</v>
      </c>
      <c r="G88" s="31">
        <v>0.8962</v>
      </c>
      <c r="H88" s="31">
        <v>0.9083</v>
      </c>
      <c r="I88" s="31">
        <v>0.91859999999999997</v>
      </c>
      <c r="J88" s="31">
        <v>0.93530000000000002</v>
      </c>
      <c r="K88" s="31">
        <v>0.94869999999999999</v>
      </c>
      <c r="L88" s="31">
        <v>0.95920000000000005</v>
      </c>
      <c r="M88" s="31">
        <v>0.96760000000000002</v>
      </c>
      <c r="N88" s="31">
        <v>0.97430000000000005</v>
      </c>
      <c r="O88" s="31">
        <v>0.98409999999999997</v>
      </c>
      <c r="P88" s="31">
        <v>0.99080000000000001</v>
      </c>
      <c r="Q88" s="31">
        <v>0.99550000000000005</v>
      </c>
      <c r="R88" s="31">
        <v>0.99880000000000002</v>
      </c>
      <c r="S88" s="31">
        <v>1.0012000000000001</v>
      </c>
    </row>
    <row r="89" spans="1:19" hidden="1" outlineLevel="1">
      <c r="A89" s="37">
        <f t="shared" si="1"/>
        <v>84</v>
      </c>
      <c r="B89" s="30">
        <v>0.84</v>
      </c>
      <c r="C89" s="31">
        <v>0.81599999999999995</v>
      </c>
      <c r="D89" s="31">
        <v>0.84199999999999997</v>
      </c>
      <c r="E89" s="31">
        <v>0.86299999999999999</v>
      </c>
      <c r="F89" s="31">
        <v>0.88039999999999996</v>
      </c>
      <c r="G89" s="31">
        <v>0.89490000000000003</v>
      </c>
      <c r="H89" s="31">
        <v>0.90720000000000001</v>
      </c>
      <c r="I89" s="31">
        <v>0.91759999999999997</v>
      </c>
      <c r="J89" s="31">
        <v>0.9345</v>
      </c>
      <c r="K89" s="31">
        <v>0.94820000000000004</v>
      </c>
      <c r="L89" s="31">
        <v>0.95879999999999999</v>
      </c>
      <c r="M89" s="31">
        <v>0.96719999999999995</v>
      </c>
      <c r="N89" s="31">
        <v>0.97399999999999998</v>
      </c>
      <c r="O89" s="31">
        <v>0.98399999999999999</v>
      </c>
      <c r="P89" s="31">
        <v>0.99080000000000001</v>
      </c>
      <c r="Q89" s="31">
        <v>0.99550000000000005</v>
      </c>
      <c r="R89" s="31">
        <v>0.99880000000000002</v>
      </c>
      <c r="S89" s="31">
        <v>1.0013000000000001</v>
      </c>
    </row>
    <row r="90" spans="1:19" hidden="1" outlineLevel="1">
      <c r="A90" s="37">
        <f t="shared" si="1"/>
        <v>85</v>
      </c>
      <c r="B90" s="30">
        <v>0.85</v>
      </c>
      <c r="C90" s="31">
        <v>0.81359999999999999</v>
      </c>
      <c r="D90" s="31">
        <v>0.84</v>
      </c>
      <c r="E90" s="31">
        <v>0.86140000000000005</v>
      </c>
      <c r="F90" s="31">
        <v>0.879</v>
      </c>
      <c r="G90" s="31">
        <v>0.89370000000000005</v>
      </c>
      <c r="H90" s="31">
        <v>0.90610000000000002</v>
      </c>
      <c r="I90" s="31">
        <v>0.91669999999999996</v>
      </c>
      <c r="J90" s="31">
        <v>0.93379999999999996</v>
      </c>
      <c r="K90" s="31">
        <v>0.9476</v>
      </c>
      <c r="L90" s="31">
        <v>0.95830000000000004</v>
      </c>
      <c r="M90" s="31">
        <v>0.96689999999999998</v>
      </c>
      <c r="N90" s="31">
        <v>0.97370000000000001</v>
      </c>
      <c r="O90" s="31">
        <v>0.98380000000000001</v>
      </c>
      <c r="P90" s="31">
        <v>0.99070000000000003</v>
      </c>
      <c r="Q90" s="31">
        <v>0.99539999999999995</v>
      </c>
      <c r="R90" s="31">
        <v>0.99880000000000002</v>
      </c>
      <c r="S90" s="31">
        <v>1.0013000000000001</v>
      </c>
    </row>
    <row r="91" spans="1:19" hidden="1" outlineLevel="1">
      <c r="A91" s="37">
        <f t="shared" si="1"/>
        <v>86</v>
      </c>
      <c r="B91" s="30">
        <v>0.86</v>
      </c>
      <c r="C91" s="31">
        <v>0.81120000000000003</v>
      </c>
      <c r="D91" s="31">
        <v>0.83799999999999997</v>
      </c>
      <c r="E91" s="31">
        <v>0.85970000000000002</v>
      </c>
      <c r="F91" s="31">
        <v>0.87749999999999995</v>
      </c>
      <c r="G91" s="31">
        <v>0.89239999999999997</v>
      </c>
      <c r="H91" s="31">
        <v>0.90500000000000003</v>
      </c>
      <c r="I91" s="31">
        <v>0.91579999999999995</v>
      </c>
      <c r="J91" s="31">
        <v>0.93310000000000004</v>
      </c>
      <c r="K91" s="31">
        <v>0.94699999999999995</v>
      </c>
      <c r="L91" s="31">
        <v>0.95789999999999997</v>
      </c>
      <c r="M91" s="31">
        <v>0.96650000000000003</v>
      </c>
      <c r="N91" s="31">
        <v>0.97350000000000003</v>
      </c>
      <c r="O91" s="31">
        <v>0.98370000000000002</v>
      </c>
      <c r="P91" s="31">
        <v>0.99060000000000004</v>
      </c>
      <c r="Q91" s="31">
        <v>0.99539999999999995</v>
      </c>
      <c r="R91" s="31">
        <v>0.99880000000000002</v>
      </c>
      <c r="S91" s="31">
        <v>1.0013000000000001</v>
      </c>
    </row>
    <row r="92" spans="1:19" hidden="1" outlineLevel="1">
      <c r="A92" s="37">
        <f t="shared" si="1"/>
        <v>87</v>
      </c>
      <c r="B92" s="30">
        <v>0.87</v>
      </c>
      <c r="C92" s="31">
        <v>0.80869999999999997</v>
      </c>
      <c r="D92" s="31">
        <v>0.83599999999999997</v>
      </c>
      <c r="E92" s="31">
        <v>0.85799999999999998</v>
      </c>
      <c r="F92" s="31">
        <v>0.87609999999999999</v>
      </c>
      <c r="G92" s="31">
        <v>0.89119999999999999</v>
      </c>
      <c r="H92" s="31">
        <v>0.90390000000000004</v>
      </c>
      <c r="I92" s="31">
        <v>0.91479999999999995</v>
      </c>
      <c r="J92" s="31">
        <v>0.93230000000000002</v>
      </c>
      <c r="K92" s="31">
        <v>0.94640000000000002</v>
      </c>
      <c r="L92" s="31">
        <v>0.95750000000000002</v>
      </c>
      <c r="M92" s="31">
        <v>0.96619999999999995</v>
      </c>
      <c r="N92" s="31">
        <v>0.97319999999999995</v>
      </c>
      <c r="O92" s="31">
        <v>0.98350000000000004</v>
      </c>
      <c r="P92" s="31">
        <v>0.99050000000000005</v>
      </c>
      <c r="Q92" s="31">
        <v>0.99539999999999995</v>
      </c>
      <c r="R92" s="31">
        <v>0.99880000000000002</v>
      </c>
      <c r="S92" s="31">
        <v>1.0014000000000001</v>
      </c>
    </row>
    <row r="93" spans="1:19" hidden="1" outlineLevel="1">
      <c r="A93" s="37">
        <f t="shared" si="1"/>
        <v>88</v>
      </c>
      <c r="B93" s="30">
        <v>0.88</v>
      </c>
      <c r="C93" s="31">
        <v>0.80630000000000002</v>
      </c>
      <c r="D93" s="31">
        <v>0.83399999999999996</v>
      </c>
      <c r="E93" s="31">
        <v>0.85629999999999995</v>
      </c>
      <c r="F93" s="31">
        <v>0.87460000000000004</v>
      </c>
      <c r="G93" s="31">
        <v>0.88990000000000002</v>
      </c>
      <c r="H93" s="31">
        <v>0.90280000000000005</v>
      </c>
      <c r="I93" s="31">
        <v>0.91390000000000005</v>
      </c>
      <c r="J93" s="31">
        <v>0.93159999999999998</v>
      </c>
      <c r="K93" s="31">
        <v>0.94589999999999996</v>
      </c>
      <c r="L93" s="31">
        <v>0.95699999999999996</v>
      </c>
      <c r="M93" s="31">
        <v>0.96579999999999999</v>
      </c>
      <c r="N93" s="31">
        <v>0.97289999999999999</v>
      </c>
      <c r="O93" s="31">
        <v>0.98329999999999995</v>
      </c>
      <c r="P93" s="31">
        <v>0.99039999999999995</v>
      </c>
      <c r="Q93" s="31">
        <v>0.99529999999999996</v>
      </c>
      <c r="R93" s="31">
        <v>0.99890000000000001</v>
      </c>
      <c r="S93" s="31">
        <v>1.0014000000000001</v>
      </c>
    </row>
    <row r="94" spans="1:19" hidden="1" outlineLevel="1">
      <c r="A94" s="37">
        <f t="shared" si="1"/>
        <v>89</v>
      </c>
      <c r="B94" s="30">
        <v>0.89</v>
      </c>
      <c r="C94" s="31">
        <v>0.80389999999999995</v>
      </c>
      <c r="D94" s="31">
        <v>0.83199999999999996</v>
      </c>
      <c r="E94" s="31">
        <v>0.85460000000000003</v>
      </c>
      <c r="F94" s="31">
        <v>0.87319999999999998</v>
      </c>
      <c r="G94" s="31">
        <v>0.88870000000000005</v>
      </c>
      <c r="H94" s="31">
        <v>0.90180000000000005</v>
      </c>
      <c r="I94" s="31">
        <v>0.91290000000000004</v>
      </c>
      <c r="J94" s="31">
        <v>0.93089999999999995</v>
      </c>
      <c r="K94" s="31">
        <v>0.94530000000000003</v>
      </c>
      <c r="L94" s="31">
        <v>0.95660000000000001</v>
      </c>
      <c r="M94" s="31">
        <v>0.96550000000000002</v>
      </c>
      <c r="N94" s="31">
        <v>0.97260000000000002</v>
      </c>
      <c r="O94" s="31">
        <v>0.98319999999999996</v>
      </c>
      <c r="P94" s="31">
        <v>0.99029999999999996</v>
      </c>
      <c r="Q94" s="31">
        <v>0.99529999999999996</v>
      </c>
      <c r="R94" s="31">
        <v>0.99890000000000001</v>
      </c>
      <c r="S94" s="31">
        <v>1.0014000000000001</v>
      </c>
    </row>
    <row r="95" spans="1:19" hidden="1" outlineLevel="1">
      <c r="A95" s="37">
        <f t="shared" si="1"/>
        <v>90</v>
      </c>
      <c r="B95" s="30">
        <v>0.9</v>
      </c>
      <c r="C95" s="31">
        <v>0.80149999999999999</v>
      </c>
      <c r="D95" s="31">
        <v>0.83</v>
      </c>
      <c r="E95" s="31">
        <v>0.85289999999999999</v>
      </c>
      <c r="F95" s="31">
        <v>0.87170000000000003</v>
      </c>
      <c r="G95" s="31">
        <v>0.88739999999999997</v>
      </c>
      <c r="H95" s="31">
        <v>0.90069999999999995</v>
      </c>
      <c r="I95" s="31">
        <v>0.91200000000000003</v>
      </c>
      <c r="J95" s="31">
        <v>0.93020000000000003</v>
      </c>
      <c r="K95" s="31">
        <v>0.94469999999999998</v>
      </c>
      <c r="L95" s="31">
        <v>0.95609999999999995</v>
      </c>
      <c r="M95" s="31">
        <v>0.96509999999999996</v>
      </c>
      <c r="N95" s="31">
        <v>0.97240000000000004</v>
      </c>
      <c r="O95" s="31">
        <v>0.98299999999999998</v>
      </c>
      <c r="P95" s="31">
        <v>0.99019999999999997</v>
      </c>
      <c r="Q95" s="31">
        <v>0.99529999999999996</v>
      </c>
      <c r="R95" s="31">
        <v>0.99890000000000001</v>
      </c>
      <c r="S95" s="31">
        <v>1.0015000000000001</v>
      </c>
    </row>
    <row r="96" spans="1:19" hidden="1" outlineLevel="1">
      <c r="A96" s="37">
        <f t="shared" si="1"/>
        <v>91</v>
      </c>
      <c r="B96" s="30">
        <v>0.91</v>
      </c>
      <c r="C96" s="31">
        <v>0.79910000000000003</v>
      </c>
      <c r="D96" s="31">
        <v>0.82799999999999996</v>
      </c>
      <c r="E96" s="31">
        <v>0.85119999999999996</v>
      </c>
      <c r="F96" s="31">
        <v>0.87029999999999996</v>
      </c>
      <c r="G96" s="31">
        <v>0.88619999999999999</v>
      </c>
      <c r="H96" s="31">
        <v>0.89959999999999996</v>
      </c>
      <c r="I96" s="31">
        <v>0.91100000000000003</v>
      </c>
      <c r="J96" s="31">
        <v>0.9294</v>
      </c>
      <c r="K96" s="31">
        <v>0.94420000000000004</v>
      </c>
      <c r="L96" s="31">
        <v>0.95569999999999999</v>
      </c>
      <c r="M96" s="31">
        <v>0.96479999999999999</v>
      </c>
      <c r="N96" s="31">
        <v>0.97209999999999996</v>
      </c>
      <c r="O96" s="31">
        <v>0.9829</v>
      </c>
      <c r="P96" s="31">
        <v>0.99019999999999997</v>
      </c>
      <c r="Q96" s="31">
        <v>0.99529999999999996</v>
      </c>
      <c r="R96" s="31">
        <v>0.99890000000000001</v>
      </c>
      <c r="S96" s="31">
        <v>1.0015000000000001</v>
      </c>
    </row>
    <row r="97" spans="1:19" hidden="1" outlineLevel="1">
      <c r="A97" s="37">
        <f t="shared" si="1"/>
        <v>92</v>
      </c>
      <c r="B97" s="30">
        <v>0.92</v>
      </c>
      <c r="C97" s="31">
        <v>0.79659999999999997</v>
      </c>
      <c r="D97" s="31">
        <v>0.82599999999999996</v>
      </c>
      <c r="E97" s="31">
        <v>0.84950000000000003</v>
      </c>
      <c r="F97" s="31">
        <v>0.86890000000000001</v>
      </c>
      <c r="G97" s="31">
        <v>0.88500000000000001</v>
      </c>
      <c r="H97" s="31">
        <v>0.89849999999999997</v>
      </c>
      <c r="I97" s="31">
        <v>0.91010000000000002</v>
      </c>
      <c r="J97" s="31">
        <v>0.92869999999999997</v>
      </c>
      <c r="K97" s="31">
        <v>0.94359999999999999</v>
      </c>
      <c r="L97" s="31">
        <v>0.95530000000000004</v>
      </c>
      <c r="M97" s="31">
        <v>0.96450000000000002</v>
      </c>
      <c r="N97" s="31">
        <v>0.9718</v>
      </c>
      <c r="O97" s="31">
        <v>0.98270000000000002</v>
      </c>
      <c r="P97" s="31">
        <v>0.99009999999999998</v>
      </c>
      <c r="Q97" s="31">
        <v>0.99519999999999997</v>
      </c>
      <c r="R97" s="31">
        <v>0.99890000000000001</v>
      </c>
      <c r="S97" s="31">
        <v>1.0015000000000001</v>
      </c>
    </row>
    <row r="98" spans="1:19" hidden="1" outlineLevel="1">
      <c r="A98" s="37">
        <f t="shared" si="1"/>
        <v>93</v>
      </c>
      <c r="B98" s="30">
        <v>0.93</v>
      </c>
      <c r="C98" s="31">
        <v>0.79420000000000002</v>
      </c>
      <c r="D98" s="31">
        <v>0.82399999999999995</v>
      </c>
      <c r="E98" s="31">
        <v>0.84789999999999999</v>
      </c>
      <c r="F98" s="31">
        <v>0.86739999999999995</v>
      </c>
      <c r="G98" s="31">
        <v>0.88370000000000004</v>
      </c>
      <c r="H98" s="31">
        <v>0.89749999999999996</v>
      </c>
      <c r="I98" s="31">
        <v>0.90910000000000002</v>
      </c>
      <c r="J98" s="31">
        <v>0.92800000000000005</v>
      </c>
      <c r="K98" s="31">
        <v>0.94310000000000005</v>
      </c>
      <c r="L98" s="31">
        <v>0.95479999999999998</v>
      </c>
      <c r="M98" s="31">
        <v>0.96409999999999996</v>
      </c>
      <c r="N98" s="31">
        <v>0.97160000000000002</v>
      </c>
      <c r="O98" s="31">
        <v>0.98260000000000003</v>
      </c>
      <c r="P98" s="31">
        <v>0.99</v>
      </c>
      <c r="Q98" s="31">
        <v>0.99519999999999997</v>
      </c>
      <c r="R98" s="31">
        <v>0.99890000000000001</v>
      </c>
      <c r="S98" s="31">
        <v>1.0016</v>
      </c>
    </row>
    <row r="99" spans="1:19" hidden="1" outlineLevel="1">
      <c r="A99" s="37">
        <f t="shared" si="1"/>
        <v>94</v>
      </c>
      <c r="B99" s="30">
        <v>0.94</v>
      </c>
      <c r="C99" s="31">
        <v>0.79169999999999996</v>
      </c>
      <c r="D99" s="31">
        <v>0.82189999999999996</v>
      </c>
      <c r="E99" s="31">
        <v>0.84619999999999995</v>
      </c>
      <c r="F99" s="31">
        <v>0.86599999999999999</v>
      </c>
      <c r="G99" s="31">
        <v>0.88249999999999995</v>
      </c>
      <c r="H99" s="31">
        <v>0.89639999999999997</v>
      </c>
      <c r="I99" s="31">
        <v>0.90820000000000001</v>
      </c>
      <c r="J99" s="31">
        <v>0.92730000000000001</v>
      </c>
      <c r="K99" s="31">
        <v>0.9425</v>
      </c>
      <c r="L99" s="31">
        <v>0.95440000000000003</v>
      </c>
      <c r="M99" s="31">
        <v>0.96379999999999999</v>
      </c>
      <c r="N99" s="31">
        <v>0.97130000000000005</v>
      </c>
      <c r="O99" s="31">
        <v>0.98240000000000005</v>
      </c>
      <c r="P99" s="31">
        <v>0.9899</v>
      </c>
      <c r="Q99" s="31">
        <v>0.99519999999999997</v>
      </c>
      <c r="R99" s="31">
        <v>0.99890000000000001</v>
      </c>
      <c r="S99" s="31">
        <v>1.0016</v>
      </c>
    </row>
    <row r="100" spans="1:19" hidden="1" outlineLevel="1">
      <c r="A100" s="37">
        <f t="shared" si="1"/>
        <v>95</v>
      </c>
      <c r="B100" s="30">
        <v>0.95</v>
      </c>
      <c r="C100" s="31">
        <v>0.7893</v>
      </c>
      <c r="D100" s="31">
        <v>0.81989999999999996</v>
      </c>
      <c r="E100" s="31">
        <v>0.84450000000000003</v>
      </c>
      <c r="F100" s="31">
        <v>0.86450000000000005</v>
      </c>
      <c r="G100" s="31">
        <v>0.88119999999999998</v>
      </c>
      <c r="H100" s="31">
        <v>0.89529999999999998</v>
      </c>
      <c r="I100" s="31">
        <v>0.9073</v>
      </c>
      <c r="J100" s="31">
        <v>0.92659999999999998</v>
      </c>
      <c r="K100" s="31">
        <v>0.94189999999999996</v>
      </c>
      <c r="L100" s="31">
        <v>0.95389999999999997</v>
      </c>
      <c r="M100" s="31">
        <v>0.96340000000000003</v>
      </c>
      <c r="N100" s="31">
        <v>0.97099999999999997</v>
      </c>
      <c r="O100" s="31">
        <v>0.98219999999999996</v>
      </c>
      <c r="P100" s="31">
        <v>0.98980000000000001</v>
      </c>
      <c r="Q100" s="31">
        <v>0.99509999999999998</v>
      </c>
      <c r="R100" s="31">
        <v>0.99890000000000001</v>
      </c>
      <c r="S100" s="31">
        <v>1.0016</v>
      </c>
    </row>
    <row r="101" spans="1:19" hidden="1" outlineLevel="1">
      <c r="A101" s="37">
        <f t="shared" si="1"/>
        <v>96</v>
      </c>
      <c r="B101" s="30">
        <v>0.96</v>
      </c>
      <c r="C101" s="31">
        <v>0.78680000000000005</v>
      </c>
      <c r="D101" s="31">
        <v>0.81789999999999996</v>
      </c>
      <c r="E101" s="31">
        <v>0.84279999999999999</v>
      </c>
      <c r="F101" s="31">
        <v>0.86309999999999998</v>
      </c>
      <c r="G101" s="31">
        <v>0.88</v>
      </c>
      <c r="H101" s="31">
        <v>0.89419999999999999</v>
      </c>
      <c r="I101" s="31">
        <v>0.90629999999999999</v>
      </c>
      <c r="J101" s="31">
        <v>0.92579999999999996</v>
      </c>
      <c r="K101" s="31">
        <v>0.94140000000000001</v>
      </c>
      <c r="L101" s="31">
        <v>0.95350000000000001</v>
      </c>
      <c r="M101" s="31">
        <v>0.96309999999999996</v>
      </c>
      <c r="N101" s="31">
        <v>0.9708</v>
      </c>
      <c r="O101" s="31">
        <v>0.98209999999999997</v>
      </c>
      <c r="P101" s="31">
        <v>0.98980000000000001</v>
      </c>
      <c r="Q101" s="31">
        <v>0.99509999999999998</v>
      </c>
      <c r="R101" s="31">
        <v>0.99890000000000001</v>
      </c>
      <c r="S101" s="31">
        <v>1.0017</v>
      </c>
    </row>
    <row r="102" spans="1:19" hidden="1" outlineLevel="1">
      <c r="A102" s="37">
        <f t="shared" si="1"/>
        <v>97</v>
      </c>
      <c r="B102" s="30">
        <v>0.97</v>
      </c>
      <c r="C102" s="31">
        <v>0.78439999999999999</v>
      </c>
      <c r="D102" s="31">
        <v>0.81589999999999996</v>
      </c>
      <c r="E102" s="31">
        <v>0.84109999999999996</v>
      </c>
      <c r="F102" s="31">
        <v>0.86170000000000002</v>
      </c>
      <c r="G102" s="31">
        <v>0.87880000000000003</v>
      </c>
      <c r="H102" s="31">
        <v>0.89319999999999999</v>
      </c>
      <c r="I102" s="31">
        <v>0.90539999999999998</v>
      </c>
      <c r="J102" s="31">
        <v>0.92510000000000003</v>
      </c>
      <c r="K102" s="31">
        <v>0.94079999999999997</v>
      </c>
      <c r="L102" s="31">
        <v>0.95309999999999995</v>
      </c>
      <c r="M102" s="31">
        <v>0.96279999999999999</v>
      </c>
      <c r="N102" s="31">
        <v>0.97050000000000003</v>
      </c>
      <c r="O102" s="31">
        <v>0.9819</v>
      </c>
      <c r="P102" s="31">
        <v>0.98970000000000002</v>
      </c>
      <c r="Q102" s="31">
        <v>0.99509999999999998</v>
      </c>
      <c r="R102" s="31">
        <v>0.99890000000000001</v>
      </c>
      <c r="S102" s="31">
        <v>1.0017</v>
      </c>
    </row>
    <row r="103" spans="1:19" hidden="1" outlineLevel="1">
      <c r="A103" s="37">
        <f t="shared" si="1"/>
        <v>98</v>
      </c>
      <c r="B103" s="30">
        <v>0.98</v>
      </c>
      <c r="C103" s="31">
        <v>0.78190000000000004</v>
      </c>
      <c r="D103" s="31">
        <v>0.81389999999999996</v>
      </c>
      <c r="E103" s="31">
        <v>0.83940000000000003</v>
      </c>
      <c r="F103" s="31">
        <v>0.86019999999999996</v>
      </c>
      <c r="G103" s="31">
        <v>0.87749999999999995</v>
      </c>
      <c r="H103" s="31">
        <v>0.8921</v>
      </c>
      <c r="I103" s="31">
        <v>0.90449999999999997</v>
      </c>
      <c r="J103" s="31">
        <v>0.9244</v>
      </c>
      <c r="K103" s="31">
        <v>0.94030000000000002</v>
      </c>
      <c r="L103" s="31">
        <v>0.9526</v>
      </c>
      <c r="M103" s="31">
        <v>0.96240000000000003</v>
      </c>
      <c r="N103" s="31">
        <v>0.97030000000000005</v>
      </c>
      <c r="O103" s="31">
        <v>0.98180000000000001</v>
      </c>
      <c r="P103" s="31">
        <v>0.98960000000000004</v>
      </c>
      <c r="Q103" s="31">
        <v>0.99509999999999998</v>
      </c>
      <c r="R103" s="31">
        <v>0.99890000000000001</v>
      </c>
      <c r="S103" s="31">
        <v>1.0017</v>
      </c>
    </row>
    <row r="104" spans="1:19" hidden="1" outlineLevel="1">
      <c r="A104" s="37">
        <f t="shared" si="1"/>
        <v>99</v>
      </c>
      <c r="B104" s="30">
        <v>0.99</v>
      </c>
      <c r="C104" s="31">
        <v>0.77949999999999997</v>
      </c>
      <c r="D104" s="31">
        <v>0.81189999999999996</v>
      </c>
      <c r="E104" s="31">
        <v>0.8377</v>
      </c>
      <c r="F104" s="31">
        <v>0.85880000000000001</v>
      </c>
      <c r="G104" s="31">
        <v>0.87629999999999997</v>
      </c>
      <c r="H104" s="31">
        <v>0.89100000000000001</v>
      </c>
      <c r="I104" s="31">
        <v>0.90349999999999997</v>
      </c>
      <c r="J104" s="31">
        <v>0.92369999999999997</v>
      </c>
      <c r="K104" s="31">
        <v>0.93969999999999998</v>
      </c>
      <c r="L104" s="31">
        <v>0.95220000000000005</v>
      </c>
      <c r="M104" s="31">
        <v>0.96209999999999996</v>
      </c>
      <c r="N104" s="31">
        <v>0.97</v>
      </c>
      <c r="O104" s="31">
        <v>0.98160000000000003</v>
      </c>
      <c r="P104" s="31">
        <v>0.98950000000000005</v>
      </c>
      <c r="Q104" s="31">
        <v>0.995</v>
      </c>
      <c r="R104" s="31">
        <v>0.99890000000000001</v>
      </c>
      <c r="S104" s="31">
        <v>1.0018</v>
      </c>
    </row>
    <row r="105" spans="1:19" hidden="1" outlineLevel="1">
      <c r="A105" s="37">
        <f t="shared" si="1"/>
        <v>100</v>
      </c>
      <c r="B105" s="30">
        <v>1</v>
      </c>
      <c r="C105" s="31">
        <v>0.77700000000000002</v>
      </c>
      <c r="D105" s="31">
        <v>0.80979999999999996</v>
      </c>
      <c r="E105" s="31">
        <v>0.83599999999999997</v>
      </c>
      <c r="F105" s="31">
        <v>0.85740000000000005</v>
      </c>
      <c r="G105" s="31">
        <v>0.87509999999999999</v>
      </c>
      <c r="H105" s="31">
        <v>0.89</v>
      </c>
      <c r="I105" s="31">
        <v>0.90259999999999996</v>
      </c>
      <c r="J105" s="31">
        <v>0.92300000000000004</v>
      </c>
      <c r="K105" s="31">
        <v>0.93920000000000003</v>
      </c>
      <c r="L105" s="31">
        <v>0.95179999999999998</v>
      </c>
      <c r="M105" s="31">
        <v>0.9617</v>
      </c>
      <c r="N105" s="31">
        <v>0.96970000000000001</v>
      </c>
      <c r="O105" s="31">
        <v>0.98150000000000004</v>
      </c>
      <c r="P105" s="31">
        <v>0.98950000000000005</v>
      </c>
      <c r="Q105" s="31">
        <v>0.995</v>
      </c>
      <c r="R105" s="31">
        <v>0.999</v>
      </c>
      <c r="S105" s="31">
        <v>1.0018</v>
      </c>
    </row>
    <row r="106" spans="1:19" hidden="1" outlineLevel="1">
      <c r="A106" s="37">
        <f t="shared" si="1"/>
        <v>101</v>
      </c>
      <c r="B106" s="30">
        <v>1.01</v>
      </c>
      <c r="C106" s="31">
        <v>0.77449999999999997</v>
      </c>
      <c r="D106" s="31">
        <v>0.80779999999999996</v>
      </c>
      <c r="E106" s="31">
        <v>0.83430000000000004</v>
      </c>
      <c r="F106" s="31">
        <v>0.85589999999999999</v>
      </c>
      <c r="G106" s="31">
        <v>0.87380000000000002</v>
      </c>
      <c r="H106" s="31">
        <v>0.88890000000000002</v>
      </c>
      <c r="I106" s="31">
        <v>0.90169999999999995</v>
      </c>
      <c r="J106" s="31">
        <v>0.92230000000000001</v>
      </c>
      <c r="K106" s="31">
        <v>0.93859999999999999</v>
      </c>
      <c r="L106" s="31">
        <v>0.95140000000000002</v>
      </c>
      <c r="M106" s="31">
        <v>0.96140000000000003</v>
      </c>
      <c r="N106" s="31">
        <v>0.96950000000000003</v>
      </c>
      <c r="O106" s="31">
        <v>0.98129999999999995</v>
      </c>
      <c r="P106" s="31">
        <v>0.98939999999999995</v>
      </c>
      <c r="Q106" s="31">
        <v>0.995</v>
      </c>
      <c r="R106" s="31">
        <v>0.999</v>
      </c>
      <c r="S106" s="31">
        <v>1.0018</v>
      </c>
    </row>
    <row r="107" spans="1:19" hidden="1" outlineLevel="1">
      <c r="A107" s="37">
        <f t="shared" si="1"/>
        <v>102</v>
      </c>
      <c r="B107" s="30">
        <v>1.02</v>
      </c>
      <c r="C107" s="31">
        <v>0.77200000000000002</v>
      </c>
      <c r="D107" s="31">
        <v>0.80579999999999996</v>
      </c>
      <c r="E107" s="31">
        <v>0.83260000000000001</v>
      </c>
      <c r="F107" s="31">
        <v>0.85450000000000004</v>
      </c>
      <c r="G107" s="31">
        <v>0.87260000000000004</v>
      </c>
      <c r="H107" s="31">
        <v>0.88780000000000003</v>
      </c>
      <c r="I107" s="31">
        <v>0.90080000000000005</v>
      </c>
      <c r="J107" s="31">
        <v>0.92159999999999997</v>
      </c>
      <c r="K107" s="31">
        <v>0.93810000000000004</v>
      </c>
      <c r="L107" s="31">
        <v>0.95089999999999997</v>
      </c>
      <c r="M107" s="31">
        <v>0.96109999999999995</v>
      </c>
      <c r="N107" s="31">
        <v>0.96919999999999995</v>
      </c>
      <c r="O107" s="31">
        <v>0.98119999999999996</v>
      </c>
      <c r="P107" s="31">
        <v>0.98929999999999996</v>
      </c>
      <c r="Q107" s="31">
        <v>0.995</v>
      </c>
      <c r="R107" s="31">
        <v>0.999</v>
      </c>
      <c r="S107" s="31">
        <v>1.0019</v>
      </c>
    </row>
    <row r="108" spans="1:19" hidden="1" outlineLevel="1">
      <c r="A108" s="37">
        <f t="shared" si="1"/>
        <v>103</v>
      </c>
      <c r="B108" s="30">
        <v>1.03</v>
      </c>
      <c r="C108" s="31">
        <v>0.76949999999999996</v>
      </c>
      <c r="D108" s="31">
        <v>0.80369999999999997</v>
      </c>
      <c r="E108" s="31">
        <v>0.83089999999999997</v>
      </c>
      <c r="F108" s="31">
        <v>0.85299999999999998</v>
      </c>
      <c r="G108" s="31">
        <v>0.87139999999999995</v>
      </c>
      <c r="H108" s="31">
        <v>0.88680000000000003</v>
      </c>
      <c r="I108" s="31">
        <v>0.89980000000000004</v>
      </c>
      <c r="J108" s="31">
        <v>0.92090000000000005</v>
      </c>
      <c r="K108" s="31">
        <v>0.9375</v>
      </c>
      <c r="L108" s="31">
        <v>0.95050000000000001</v>
      </c>
      <c r="M108" s="31">
        <v>0.96079999999999999</v>
      </c>
      <c r="N108" s="31">
        <v>0.96899999999999997</v>
      </c>
      <c r="O108" s="31">
        <v>0.98099999999999998</v>
      </c>
      <c r="P108" s="31">
        <v>0.98919999999999997</v>
      </c>
      <c r="Q108" s="31">
        <v>0.99490000000000001</v>
      </c>
      <c r="R108" s="31">
        <v>0.999</v>
      </c>
      <c r="S108" s="31">
        <v>1.0019</v>
      </c>
    </row>
    <row r="109" spans="1:19" hidden="1" outlineLevel="1">
      <c r="A109" s="37">
        <f t="shared" si="1"/>
        <v>104</v>
      </c>
      <c r="B109" s="30">
        <v>1.04</v>
      </c>
      <c r="C109" s="31">
        <v>0.76700000000000002</v>
      </c>
      <c r="D109" s="31">
        <v>0.80169999999999997</v>
      </c>
      <c r="E109" s="31">
        <v>0.82920000000000005</v>
      </c>
      <c r="F109" s="31">
        <v>0.85160000000000002</v>
      </c>
      <c r="G109" s="31">
        <v>0.87009999999999998</v>
      </c>
      <c r="H109" s="31">
        <v>0.88570000000000004</v>
      </c>
      <c r="I109" s="31">
        <v>0.89890000000000003</v>
      </c>
      <c r="J109" s="31">
        <v>0.92020000000000002</v>
      </c>
      <c r="K109" s="31">
        <v>0.93700000000000006</v>
      </c>
      <c r="L109" s="31">
        <v>0.95009999999999994</v>
      </c>
      <c r="M109" s="31">
        <v>0.96040000000000003</v>
      </c>
      <c r="N109" s="31">
        <v>0.96870000000000001</v>
      </c>
      <c r="O109" s="31">
        <v>0.98089999999999999</v>
      </c>
      <c r="P109" s="31">
        <v>0.98919999999999997</v>
      </c>
      <c r="Q109" s="31">
        <v>0.99490000000000001</v>
      </c>
      <c r="R109" s="31">
        <v>0.999</v>
      </c>
      <c r="S109" s="31">
        <v>1.002</v>
      </c>
    </row>
    <row r="110" spans="1:19" hidden="1" outlineLevel="1">
      <c r="A110" s="37">
        <f t="shared" si="1"/>
        <v>105</v>
      </c>
      <c r="B110" s="30">
        <v>1.05</v>
      </c>
      <c r="C110" s="31">
        <v>0.76459999999999995</v>
      </c>
      <c r="D110" s="31">
        <v>0.79969999999999997</v>
      </c>
      <c r="E110" s="31">
        <v>0.82750000000000001</v>
      </c>
      <c r="F110" s="31">
        <v>0.85019999999999996</v>
      </c>
      <c r="G110" s="31">
        <v>0.86890000000000001</v>
      </c>
      <c r="H110" s="31">
        <v>0.88460000000000005</v>
      </c>
      <c r="I110" s="31">
        <v>0.89800000000000002</v>
      </c>
      <c r="J110" s="31">
        <v>0.91949999999999998</v>
      </c>
      <c r="K110" s="31">
        <v>0.93640000000000001</v>
      </c>
      <c r="L110" s="31">
        <v>0.9496</v>
      </c>
      <c r="M110" s="31">
        <v>0.96009999999999995</v>
      </c>
      <c r="N110" s="31">
        <v>0.96850000000000003</v>
      </c>
      <c r="O110" s="31">
        <v>0.98080000000000001</v>
      </c>
      <c r="P110" s="31">
        <v>0.98909999999999998</v>
      </c>
      <c r="Q110" s="31">
        <v>0.99490000000000001</v>
      </c>
      <c r="R110" s="31">
        <v>0.999</v>
      </c>
      <c r="S110" s="31">
        <v>1.002</v>
      </c>
    </row>
    <row r="111" spans="1:19" hidden="1" outlineLevel="1">
      <c r="A111" s="37">
        <f t="shared" si="1"/>
        <v>106</v>
      </c>
      <c r="B111" s="30">
        <v>1.06</v>
      </c>
      <c r="C111" s="31">
        <v>0.7621</v>
      </c>
      <c r="D111" s="31">
        <v>0.79769999999999996</v>
      </c>
      <c r="E111" s="31">
        <v>0.82589999999999997</v>
      </c>
      <c r="F111" s="31">
        <v>0.84870000000000001</v>
      </c>
      <c r="G111" s="31">
        <v>0.86770000000000003</v>
      </c>
      <c r="H111" s="31">
        <v>0.88360000000000005</v>
      </c>
      <c r="I111" s="31">
        <v>0.89710000000000001</v>
      </c>
      <c r="J111" s="31">
        <v>0.91879999999999995</v>
      </c>
      <c r="K111" s="31">
        <v>0.93589999999999995</v>
      </c>
      <c r="L111" s="31">
        <v>0.94920000000000004</v>
      </c>
      <c r="M111" s="31">
        <v>0.95979999999999999</v>
      </c>
      <c r="N111" s="31">
        <v>0.96819999999999995</v>
      </c>
      <c r="O111" s="31">
        <v>0.98060000000000003</v>
      </c>
      <c r="P111" s="31">
        <v>0.98899999999999999</v>
      </c>
      <c r="Q111" s="31">
        <v>0.99490000000000001</v>
      </c>
      <c r="R111" s="31">
        <v>0.999</v>
      </c>
      <c r="S111" s="31">
        <v>1.002</v>
      </c>
    </row>
    <row r="112" spans="1:19" hidden="1" outlineLevel="1">
      <c r="A112" s="37">
        <f t="shared" si="1"/>
        <v>107</v>
      </c>
      <c r="B112" s="30">
        <v>1.07</v>
      </c>
      <c r="C112" s="31">
        <v>0.75900000000000001</v>
      </c>
      <c r="D112" s="31">
        <v>0.79500000000000004</v>
      </c>
      <c r="E112" s="31">
        <v>0.82420000000000004</v>
      </c>
      <c r="F112" s="31">
        <v>0.84730000000000005</v>
      </c>
      <c r="G112" s="31">
        <v>0.86650000000000005</v>
      </c>
      <c r="H112" s="31">
        <v>0.88249999999999995</v>
      </c>
      <c r="I112" s="31">
        <v>0.89610000000000001</v>
      </c>
      <c r="J112" s="31">
        <v>0.91810000000000003</v>
      </c>
      <c r="K112" s="31">
        <v>0.93540000000000001</v>
      </c>
      <c r="L112" s="31">
        <v>0.94879999999999998</v>
      </c>
      <c r="M112" s="31">
        <v>0.95940000000000003</v>
      </c>
      <c r="N112" s="31">
        <v>0.96789999999999998</v>
      </c>
      <c r="O112" s="31">
        <v>0.98050000000000004</v>
      </c>
      <c r="P112" s="31">
        <v>0.9889</v>
      </c>
      <c r="Q112" s="31">
        <v>0.99490000000000001</v>
      </c>
      <c r="R112" s="31">
        <v>0.999</v>
      </c>
      <c r="S112" s="31">
        <v>1.0021</v>
      </c>
    </row>
    <row r="113" spans="1:19" hidden="1" outlineLevel="1">
      <c r="A113" s="37">
        <f t="shared" si="1"/>
        <v>108</v>
      </c>
      <c r="B113" s="30">
        <v>1.08</v>
      </c>
      <c r="C113" s="31">
        <v>0.75700000000000001</v>
      </c>
      <c r="D113" s="31">
        <v>0.79359999999999997</v>
      </c>
      <c r="E113" s="31">
        <v>0.82250000000000001</v>
      </c>
      <c r="F113" s="31">
        <v>0.84589999999999999</v>
      </c>
      <c r="G113" s="31">
        <v>0.86519999999999997</v>
      </c>
      <c r="H113" s="31">
        <v>0.88149999999999995</v>
      </c>
      <c r="I113" s="31">
        <v>0.8952</v>
      </c>
      <c r="J113" s="31">
        <v>0.91739999999999999</v>
      </c>
      <c r="K113" s="31">
        <v>0.93479999999999996</v>
      </c>
      <c r="L113" s="31">
        <v>0.94840000000000002</v>
      </c>
      <c r="M113" s="31">
        <v>0.95909999999999995</v>
      </c>
      <c r="N113" s="31">
        <v>0.9677</v>
      </c>
      <c r="O113" s="31">
        <v>0.98029999999999995</v>
      </c>
      <c r="P113" s="31">
        <v>0.9889</v>
      </c>
      <c r="Q113" s="31">
        <v>0.99480000000000002</v>
      </c>
      <c r="R113" s="31">
        <v>0.99909999999999999</v>
      </c>
      <c r="S113" s="31">
        <v>1.0021</v>
      </c>
    </row>
    <row r="114" spans="1:19" hidden="1" outlineLevel="1">
      <c r="A114" s="37">
        <f t="shared" si="1"/>
        <v>109</v>
      </c>
      <c r="B114" s="30">
        <v>1.0900000000000001</v>
      </c>
      <c r="C114" s="31">
        <v>0.75449999999999995</v>
      </c>
      <c r="D114" s="31">
        <v>0.79159999999999997</v>
      </c>
      <c r="E114" s="31">
        <v>0.82079999999999997</v>
      </c>
      <c r="F114" s="31">
        <v>0.84450000000000003</v>
      </c>
      <c r="G114" s="31">
        <v>0.86399999999999999</v>
      </c>
      <c r="H114" s="31">
        <v>0.88039999999999996</v>
      </c>
      <c r="I114" s="31">
        <v>0.89429999999999998</v>
      </c>
      <c r="J114" s="31">
        <v>0.91669999999999996</v>
      </c>
      <c r="K114" s="31">
        <v>0.93430000000000002</v>
      </c>
      <c r="L114" s="31">
        <v>0.94799999999999995</v>
      </c>
      <c r="M114" s="31">
        <v>0.95879999999999999</v>
      </c>
      <c r="N114" s="31">
        <v>0.96740000000000004</v>
      </c>
      <c r="O114" s="31">
        <v>0.98019999999999996</v>
      </c>
      <c r="P114" s="31">
        <v>0.98880000000000001</v>
      </c>
      <c r="Q114" s="31">
        <v>0.99480000000000002</v>
      </c>
      <c r="R114" s="31">
        <v>0.99909999999999999</v>
      </c>
      <c r="S114" s="31">
        <v>1.0022</v>
      </c>
    </row>
    <row r="115" spans="1:19" hidden="1" outlineLevel="1">
      <c r="A115" s="37">
        <f t="shared" si="1"/>
        <v>110</v>
      </c>
      <c r="B115" s="30">
        <v>1.1000000000000001</v>
      </c>
      <c r="C115" s="31">
        <v>0.752</v>
      </c>
      <c r="D115" s="31">
        <v>0.78949999999999998</v>
      </c>
      <c r="E115" s="31">
        <v>0.81910000000000005</v>
      </c>
      <c r="F115" s="31">
        <v>0.84299999999999997</v>
      </c>
      <c r="G115" s="31">
        <v>0.86280000000000001</v>
      </c>
      <c r="H115" s="31">
        <v>0.87939999999999996</v>
      </c>
      <c r="I115" s="31">
        <v>0.89339999999999997</v>
      </c>
      <c r="J115" s="31">
        <v>0.91600000000000004</v>
      </c>
      <c r="K115" s="31">
        <v>0.93369999999999997</v>
      </c>
      <c r="L115" s="31">
        <v>0.9476</v>
      </c>
      <c r="M115" s="31">
        <v>0.95850000000000002</v>
      </c>
      <c r="N115" s="31">
        <v>0.96719999999999995</v>
      </c>
      <c r="O115" s="31">
        <v>0.98</v>
      </c>
      <c r="P115" s="31">
        <v>0.98870000000000002</v>
      </c>
      <c r="Q115" s="31">
        <v>0.99480000000000002</v>
      </c>
      <c r="R115" s="31">
        <v>0.99909999999999999</v>
      </c>
      <c r="S115" s="31">
        <v>1.0022</v>
      </c>
    </row>
    <row r="116" spans="1:19" hidden="1" outlineLevel="1">
      <c r="A116" s="37">
        <f t="shared" si="1"/>
        <v>111</v>
      </c>
      <c r="B116" s="30">
        <v>1.1100000000000001</v>
      </c>
      <c r="C116" s="31">
        <v>0.749</v>
      </c>
      <c r="D116" s="31">
        <v>0.78700000000000003</v>
      </c>
      <c r="E116" s="31">
        <v>0.81740000000000002</v>
      </c>
      <c r="F116" s="31">
        <v>0.84160000000000001</v>
      </c>
      <c r="G116" s="31">
        <v>0.86160000000000003</v>
      </c>
      <c r="H116" s="31">
        <v>0.87829999999999997</v>
      </c>
      <c r="I116" s="31">
        <v>0.89249999999999996</v>
      </c>
      <c r="J116" s="31">
        <v>0.9153</v>
      </c>
      <c r="K116" s="31">
        <v>0.93320000000000003</v>
      </c>
      <c r="L116" s="31">
        <v>0.94710000000000005</v>
      </c>
      <c r="M116" s="31">
        <v>0.95809999999999995</v>
      </c>
      <c r="N116" s="31">
        <v>0.96689999999999998</v>
      </c>
      <c r="O116" s="31">
        <v>0.97989999999999999</v>
      </c>
      <c r="P116" s="31">
        <v>0.98870000000000002</v>
      </c>
      <c r="Q116" s="31">
        <v>0.99480000000000002</v>
      </c>
      <c r="R116" s="31">
        <v>0.99909999999999999</v>
      </c>
      <c r="S116" s="31">
        <v>1.0022</v>
      </c>
    </row>
    <row r="117" spans="1:19" hidden="1" outlineLevel="1">
      <c r="A117" s="37">
        <f t="shared" si="1"/>
        <v>112</v>
      </c>
      <c r="B117" s="30">
        <v>1.1200000000000001</v>
      </c>
      <c r="C117" s="31">
        <v>0.747</v>
      </c>
      <c r="D117" s="31">
        <v>0.78500000000000003</v>
      </c>
      <c r="E117" s="31">
        <v>0.81569999999999998</v>
      </c>
      <c r="F117" s="31">
        <v>0.84019999999999995</v>
      </c>
      <c r="G117" s="31">
        <v>0.86040000000000005</v>
      </c>
      <c r="H117" s="31">
        <v>0.87729999999999997</v>
      </c>
      <c r="I117" s="31">
        <v>0.89159999999999995</v>
      </c>
      <c r="J117" s="31">
        <v>0.91459999999999997</v>
      </c>
      <c r="K117" s="31">
        <v>0.93269999999999997</v>
      </c>
      <c r="L117" s="31">
        <v>0.94669999999999999</v>
      </c>
      <c r="M117" s="31">
        <v>0.95779999999999998</v>
      </c>
      <c r="N117" s="31">
        <v>0.9667</v>
      </c>
      <c r="O117" s="31">
        <v>0.97970000000000002</v>
      </c>
      <c r="P117" s="31">
        <v>0.98860000000000003</v>
      </c>
      <c r="Q117" s="31">
        <v>0.99480000000000002</v>
      </c>
      <c r="R117" s="31">
        <v>0.99909999999999999</v>
      </c>
      <c r="S117" s="31">
        <v>1.0023</v>
      </c>
    </row>
    <row r="118" spans="1:19" hidden="1" outlineLevel="1">
      <c r="A118" s="37">
        <f t="shared" si="1"/>
        <v>113</v>
      </c>
      <c r="B118" s="30">
        <v>1.1299999999999999</v>
      </c>
      <c r="C118" s="31">
        <v>0.74399999999999999</v>
      </c>
      <c r="D118" s="31">
        <v>0.78300000000000003</v>
      </c>
      <c r="E118" s="31">
        <v>0.81399999999999995</v>
      </c>
      <c r="F118" s="31">
        <v>0.8387</v>
      </c>
      <c r="G118" s="31">
        <v>0.85909999999999997</v>
      </c>
      <c r="H118" s="31">
        <v>0.87619999999999998</v>
      </c>
      <c r="I118" s="31">
        <v>0.89070000000000005</v>
      </c>
      <c r="J118" s="31">
        <v>0.91390000000000005</v>
      </c>
      <c r="K118" s="31">
        <v>0.93210000000000004</v>
      </c>
      <c r="L118" s="31">
        <v>0.94630000000000003</v>
      </c>
      <c r="M118" s="31">
        <v>0.95750000000000002</v>
      </c>
      <c r="N118" s="31">
        <v>0.96640000000000004</v>
      </c>
      <c r="O118" s="31">
        <v>0.97960000000000003</v>
      </c>
      <c r="P118" s="31">
        <v>0.98850000000000005</v>
      </c>
      <c r="Q118" s="31">
        <v>0.99470000000000003</v>
      </c>
      <c r="R118" s="31">
        <v>0.99909999999999999</v>
      </c>
      <c r="S118" s="31">
        <v>1.0023</v>
      </c>
    </row>
    <row r="119" spans="1:19" hidden="1" outlineLevel="1">
      <c r="A119" s="37">
        <f t="shared" si="1"/>
        <v>114</v>
      </c>
      <c r="B119" s="30">
        <v>1.1399999999999999</v>
      </c>
      <c r="C119" s="31">
        <v>0.74099999999999999</v>
      </c>
      <c r="D119" s="31">
        <v>0.78100000000000003</v>
      </c>
      <c r="E119" s="31">
        <v>0.81230000000000002</v>
      </c>
      <c r="F119" s="31">
        <v>0.83730000000000004</v>
      </c>
      <c r="G119" s="31">
        <v>0.8579</v>
      </c>
      <c r="H119" s="31">
        <v>0.87519999999999998</v>
      </c>
      <c r="I119" s="31">
        <v>0.88970000000000005</v>
      </c>
      <c r="J119" s="31">
        <v>0.91320000000000001</v>
      </c>
      <c r="K119" s="31">
        <v>0.93159999999999998</v>
      </c>
      <c r="L119" s="31">
        <v>0.94589999999999996</v>
      </c>
      <c r="M119" s="31">
        <v>0.95720000000000005</v>
      </c>
      <c r="N119" s="31">
        <v>0.96619999999999995</v>
      </c>
      <c r="O119" s="31">
        <v>0.97950000000000004</v>
      </c>
      <c r="P119" s="31">
        <v>0.98850000000000005</v>
      </c>
      <c r="Q119" s="31">
        <v>0.99470000000000003</v>
      </c>
      <c r="R119" s="31">
        <v>0.99919999999999998</v>
      </c>
      <c r="S119" s="31">
        <v>1.0024</v>
      </c>
    </row>
    <row r="120" spans="1:19" hidden="1" outlineLevel="1">
      <c r="A120" s="37">
        <f t="shared" si="1"/>
        <v>115</v>
      </c>
      <c r="B120" s="30">
        <v>1.1499999999999999</v>
      </c>
      <c r="C120" s="31">
        <v>0.73899999999999999</v>
      </c>
      <c r="D120" s="31">
        <v>0.77900000000000003</v>
      </c>
      <c r="E120" s="31">
        <v>0.81059999999999999</v>
      </c>
      <c r="F120" s="31">
        <v>0.83589999999999998</v>
      </c>
      <c r="G120" s="31">
        <v>0.85670000000000002</v>
      </c>
      <c r="H120" s="31">
        <v>0.87409999999999999</v>
      </c>
      <c r="I120" s="31">
        <v>0.88880000000000003</v>
      </c>
      <c r="J120" s="31">
        <v>0.91249999999999998</v>
      </c>
      <c r="K120" s="31">
        <v>0.93110000000000004</v>
      </c>
      <c r="L120" s="31">
        <v>0.94550000000000001</v>
      </c>
      <c r="M120" s="31">
        <v>0.95689999999999997</v>
      </c>
      <c r="N120" s="31">
        <v>0.96599999999999997</v>
      </c>
      <c r="O120" s="31">
        <v>0.97929999999999995</v>
      </c>
      <c r="P120" s="31">
        <v>0.98839999999999995</v>
      </c>
      <c r="Q120" s="31">
        <v>0.99470000000000003</v>
      </c>
      <c r="R120" s="31">
        <v>0.99919999999999998</v>
      </c>
      <c r="S120" s="31">
        <v>1.0024</v>
      </c>
    </row>
    <row r="121" spans="1:19" hidden="1" outlineLevel="1">
      <c r="A121" s="37">
        <f t="shared" si="1"/>
        <v>116</v>
      </c>
      <c r="B121" s="30">
        <v>1.1599999999999999</v>
      </c>
      <c r="C121" s="31">
        <v>0.73599999999999999</v>
      </c>
      <c r="D121" s="31">
        <v>0.77700000000000002</v>
      </c>
      <c r="E121" s="31">
        <v>0.80889999999999995</v>
      </c>
      <c r="F121" s="31">
        <v>0.83450000000000002</v>
      </c>
      <c r="G121" s="31">
        <v>0.85550000000000004</v>
      </c>
      <c r="H121" s="31">
        <v>0.87309999999999999</v>
      </c>
      <c r="I121" s="31">
        <v>0.88790000000000002</v>
      </c>
      <c r="J121" s="31">
        <v>0.91190000000000004</v>
      </c>
      <c r="K121" s="31">
        <v>0.93049999999999999</v>
      </c>
      <c r="L121" s="31">
        <v>0.94510000000000005</v>
      </c>
      <c r="M121" s="31">
        <v>0.95650000000000002</v>
      </c>
      <c r="N121" s="31">
        <v>0.9657</v>
      </c>
      <c r="O121" s="31">
        <v>0.97919999999999996</v>
      </c>
      <c r="P121" s="31">
        <v>0.98829999999999996</v>
      </c>
      <c r="Q121" s="31">
        <v>0.99470000000000003</v>
      </c>
      <c r="R121" s="31">
        <v>0.99919999999999998</v>
      </c>
      <c r="S121" s="31">
        <v>1.0024999999999999</v>
      </c>
    </row>
    <row r="122" spans="1:19" hidden="1" outlineLevel="1">
      <c r="A122" s="37">
        <f t="shared" si="1"/>
        <v>117</v>
      </c>
      <c r="B122" s="30">
        <v>1.17</v>
      </c>
      <c r="C122" s="31">
        <v>0.73399999999999999</v>
      </c>
      <c r="D122" s="31">
        <v>0.77500000000000002</v>
      </c>
      <c r="E122" s="31">
        <v>0.80730000000000002</v>
      </c>
      <c r="F122" s="31">
        <v>0.83309999999999995</v>
      </c>
      <c r="G122" s="31">
        <v>0.85429999999999995</v>
      </c>
      <c r="H122" s="31">
        <v>0.872</v>
      </c>
      <c r="I122" s="31">
        <v>0.88700000000000001</v>
      </c>
      <c r="J122" s="31">
        <v>0.91120000000000001</v>
      </c>
      <c r="K122" s="31">
        <v>0.93</v>
      </c>
      <c r="L122" s="31">
        <v>0.94469999999999998</v>
      </c>
      <c r="M122" s="31">
        <v>0.95620000000000005</v>
      </c>
      <c r="N122" s="31">
        <v>0.96550000000000002</v>
      </c>
      <c r="O122" s="31">
        <v>0.97909999999999997</v>
      </c>
      <c r="P122" s="31">
        <v>0.98829999999999996</v>
      </c>
      <c r="Q122" s="31">
        <v>0.99470000000000003</v>
      </c>
      <c r="R122" s="31">
        <v>0.99919999999999998</v>
      </c>
      <c r="S122" s="31">
        <v>1.0024999999999999</v>
      </c>
    </row>
    <row r="123" spans="1:19" hidden="1" outlineLevel="1">
      <c r="A123" s="37">
        <f t="shared" si="1"/>
        <v>118</v>
      </c>
      <c r="B123" s="30">
        <v>1.18</v>
      </c>
      <c r="C123" s="31">
        <v>0.73099999999999998</v>
      </c>
      <c r="D123" s="31">
        <v>0.77300000000000002</v>
      </c>
      <c r="E123" s="31">
        <v>0.80559999999999998</v>
      </c>
      <c r="F123" s="31">
        <v>0.83160000000000001</v>
      </c>
      <c r="G123" s="31">
        <v>0.85309999999999997</v>
      </c>
      <c r="H123" s="31">
        <v>0.871</v>
      </c>
      <c r="I123" s="31">
        <v>0.8861</v>
      </c>
      <c r="J123" s="31">
        <v>0.91049999999999998</v>
      </c>
      <c r="K123" s="31">
        <v>0.92949999999999999</v>
      </c>
      <c r="L123" s="31">
        <v>0.94430000000000003</v>
      </c>
      <c r="M123" s="31">
        <v>0.95589999999999997</v>
      </c>
      <c r="N123" s="31">
        <v>0.96519999999999995</v>
      </c>
      <c r="O123" s="31">
        <v>0.97889999999999999</v>
      </c>
      <c r="P123" s="31">
        <v>0.98819999999999997</v>
      </c>
      <c r="Q123" s="31">
        <v>0.99470000000000003</v>
      </c>
      <c r="R123" s="31">
        <v>0.99919999999999998</v>
      </c>
      <c r="S123" s="31">
        <v>1.0024999999999999</v>
      </c>
    </row>
    <row r="124" spans="1:19" hidden="1" outlineLevel="1">
      <c r="A124" s="37">
        <f t="shared" si="1"/>
        <v>119</v>
      </c>
      <c r="B124" s="30">
        <v>1.19</v>
      </c>
      <c r="C124" s="31">
        <v>0.72899999999999998</v>
      </c>
      <c r="D124" s="31">
        <v>0.77100000000000002</v>
      </c>
      <c r="E124" s="31">
        <v>0.80389999999999995</v>
      </c>
      <c r="F124" s="31">
        <v>0.83020000000000005</v>
      </c>
      <c r="G124" s="31">
        <v>0.85189999999999999</v>
      </c>
      <c r="H124" s="31">
        <v>0.86990000000000001</v>
      </c>
      <c r="I124" s="31">
        <v>0.88519999999999999</v>
      </c>
      <c r="J124" s="31">
        <v>0.90980000000000005</v>
      </c>
      <c r="K124" s="31">
        <v>0.92900000000000005</v>
      </c>
      <c r="L124" s="31">
        <v>0.94379999999999997</v>
      </c>
      <c r="M124" s="31">
        <v>0.9556</v>
      </c>
      <c r="N124" s="31">
        <v>0.96499999999999997</v>
      </c>
      <c r="O124" s="31">
        <v>0.9788</v>
      </c>
      <c r="P124" s="31">
        <v>0.98809999999999998</v>
      </c>
      <c r="Q124" s="31">
        <v>0.99460000000000004</v>
      </c>
      <c r="R124" s="31">
        <v>0.99929999999999997</v>
      </c>
      <c r="S124" s="31">
        <v>1.0025999999999999</v>
      </c>
    </row>
    <row r="125" spans="1:19" hidden="1" outlineLevel="1">
      <c r="A125" s="37">
        <f t="shared" si="1"/>
        <v>120</v>
      </c>
      <c r="B125" s="30">
        <v>1.2</v>
      </c>
      <c r="C125" s="31">
        <v>0.72670000000000001</v>
      </c>
      <c r="D125" s="31">
        <v>0.76910000000000001</v>
      </c>
      <c r="E125" s="31">
        <v>0.80220000000000002</v>
      </c>
      <c r="F125" s="31">
        <v>0.82879999999999998</v>
      </c>
      <c r="G125" s="31">
        <v>0.85070000000000001</v>
      </c>
      <c r="H125" s="31">
        <v>0.86890000000000001</v>
      </c>
      <c r="I125" s="31">
        <v>0.88429999999999997</v>
      </c>
      <c r="J125" s="31">
        <v>0.90910000000000002</v>
      </c>
      <c r="K125" s="31">
        <v>0.9284</v>
      </c>
      <c r="L125" s="31">
        <v>0.94340000000000002</v>
      </c>
      <c r="M125" s="31">
        <v>0.95530000000000004</v>
      </c>
      <c r="N125" s="31">
        <v>0.9647</v>
      </c>
      <c r="O125" s="31">
        <v>0.97870000000000001</v>
      </c>
      <c r="P125" s="31">
        <v>0.98809999999999998</v>
      </c>
      <c r="Q125" s="31">
        <v>0.99460000000000004</v>
      </c>
      <c r="R125" s="31">
        <v>0.99929999999999997</v>
      </c>
      <c r="S125" s="31">
        <v>1.0025999999999999</v>
      </c>
    </row>
    <row r="126" spans="1:19" hidden="1" outlineLevel="1">
      <c r="A126" s="37">
        <f t="shared" si="1"/>
        <v>121</v>
      </c>
      <c r="B126" s="30">
        <v>1.21</v>
      </c>
      <c r="C126" s="31">
        <v>0.72399999999999998</v>
      </c>
      <c r="D126" s="31">
        <v>0.76700000000000002</v>
      </c>
      <c r="E126" s="31">
        <v>0.80049999999999999</v>
      </c>
      <c r="F126" s="31">
        <v>0.82740000000000002</v>
      </c>
      <c r="G126" s="31">
        <v>0.84950000000000003</v>
      </c>
      <c r="H126" s="31">
        <v>0.8679</v>
      </c>
      <c r="I126" s="31">
        <v>0.88339999999999996</v>
      </c>
      <c r="J126" s="31">
        <v>0.90849999999999997</v>
      </c>
      <c r="K126" s="31">
        <v>0.92789999999999995</v>
      </c>
      <c r="L126" s="31">
        <v>0.94299999999999995</v>
      </c>
      <c r="M126" s="31">
        <v>0.95499999999999996</v>
      </c>
      <c r="N126" s="31">
        <v>0.96450000000000002</v>
      </c>
      <c r="O126" s="31">
        <v>0.97850000000000004</v>
      </c>
      <c r="P126" s="31">
        <v>0.98799999999999999</v>
      </c>
      <c r="Q126" s="31">
        <v>0.99460000000000004</v>
      </c>
      <c r="R126" s="31">
        <v>0.99929999999999997</v>
      </c>
      <c r="S126" s="31">
        <v>1.0026999999999999</v>
      </c>
    </row>
    <row r="127" spans="1:19" hidden="1" outlineLevel="1">
      <c r="A127" s="37">
        <f t="shared" si="1"/>
        <v>122</v>
      </c>
      <c r="B127" s="30">
        <v>1.22</v>
      </c>
      <c r="C127" s="31">
        <v>0.72099999999999997</v>
      </c>
      <c r="D127" s="31">
        <v>0.76500000000000001</v>
      </c>
      <c r="E127" s="31">
        <v>0.79879999999999995</v>
      </c>
      <c r="F127" s="31">
        <v>0.82599999999999996</v>
      </c>
      <c r="G127" s="31">
        <v>0.84830000000000005</v>
      </c>
      <c r="H127" s="31">
        <v>0.86680000000000001</v>
      </c>
      <c r="I127" s="31">
        <v>0.88249999999999995</v>
      </c>
      <c r="J127" s="31">
        <v>0.90780000000000005</v>
      </c>
      <c r="K127" s="31">
        <v>0.9274</v>
      </c>
      <c r="L127" s="31">
        <v>0.94259999999999999</v>
      </c>
      <c r="M127" s="31">
        <v>0.95469999999999999</v>
      </c>
      <c r="N127" s="31">
        <v>0.96430000000000005</v>
      </c>
      <c r="O127" s="31">
        <v>0.97840000000000005</v>
      </c>
      <c r="P127" s="31">
        <v>0.9879</v>
      </c>
      <c r="Q127" s="31">
        <v>0.99460000000000004</v>
      </c>
      <c r="R127" s="31">
        <v>0.99929999999999997</v>
      </c>
      <c r="S127" s="31">
        <v>1.0026999999999999</v>
      </c>
    </row>
    <row r="128" spans="1:19" hidden="1" outlineLevel="1">
      <c r="A128" s="37">
        <f t="shared" si="1"/>
        <v>123</v>
      </c>
      <c r="B128" s="30">
        <v>1.23</v>
      </c>
      <c r="C128" s="31">
        <v>0.71899999999999997</v>
      </c>
      <c r="D128" s="31">
        <v>0.76300000000000001</v>
      </c>
      <c r="E128" s="31">
        <v>0.79720000000000002</v>
      </c>
      <c r="F128" s="31">
        <v>0.8246</v>
      </c>
      <c r="G128" s="31">
        <v>0.84709999999999996</v>
      </c>
      <c r="H128" s="31">
        <v>0.86580000000000001</v>
      </c>
      <c r="I128" s="31">
        <v>0.88160000000000005</v>
      </c>
      <c r="J128" s="31">
        <v>0.90710000000000002</v>
      </c>
      <c r="K128" s="31">
        <v>0.92689999999999995</v>
      </c>
      <c r="L128" s="31">
        <v>0.94220000000000004</v>
      </c>
      <c r="M128" s="31">
        <v>0.95430000000000004</v>
      </c>
      <c r="N128" s="31">
        <v>0.96399999999999997</v>
      </c>
      <c r="O128" s="31">
        <v>0.97829999999999995</v>
      </c>
      <c r="P128" s="31">
        <v>0.9879</v>
      </c>
      <c r="Q128" s="31">
        <v>0.99460000000000004</v>
      </c>
      <c r="R128" s="31">
        <v>0.99929999999999997</v>
      </c>
      <c r="S128" s="31">
        <v>1.0027999999999999</v>
      </c>
    </row>
    <row r="129" spans="1:19" hidden="1" outlineLevel="1">
      <c r="A129" s="37">
        <f t="shared" si="1"/>
        <v>124</v>
      </c>
      <c r="B129" s="30">
        <v>1.24</v>
      </c>
      <c r="C129" s="31">
        <v>0.71599999999999997</v>
      </c>
      <c r="D129" s="31">
        <v>0.76100000000000001</v>
      </c>
      <c r="E129" s="31">
        <v>0.79549999999999998</v>
      </c>
      <c r="F129" s="31">
        <v>0.82320000000000004</v>
      </c>
      <c r="G129" s="31">
        <v>0.84589999999999999</v>
      </c>
      <c r="H129" s="31">
        <v>0.86480000000000001</v>
      </c>
      <c r="I129" s="31">
        <v>0.88080000000000003</v>
      </c>
      <c r="J129" s="31">
        <v>0.90639999999999998</v>
      </c>
      <c r="K129" s="31">
        <v>0.9264</v>
      </c>
      <c r="L129" s="31">
        <v>0.94179999999999997</v>
      </c>
      <c r="M129" s="31">
        <v>0.95399999999999996</v>
      </c>
      <c r="N129" s="31">
        <v>0.96379999999999999</v>
      </c>
      <c r="O129" s="31">
        <v>0.97809999999999997</v>
      </c>
      <c r="P129" s="31">
        <v>0.98780000000000001</v>
      </c>
      <c r="Q129" s="31">
        <v>0.99460000000000004</v>
      </c>
      <c r="R129" s="31">
        <v>0.99939999999999996</v>
      </c>
      <c r="S129" s="31">
        <v>1.0027999999999999</v>
      </c>
    </row>
    <row r="130" spans="1:19" hidden="1" outlineLevel="1">
      <c r="A130" s="37">
        <f t="shared" si="1"/>
        <v>125</v>
      </c>
      <c r="B130" s="30">
        <v>1.25</v>
      </c>
      <c r="C130" s="31">
        <v>0.71399999999999997</v>
      </c>
      <c r="D130" s="31">
        <v>0.75800000000000001</v>
      </c>
      <c r="E130" s="31">
        <v>0.79379999999999995</v>
      </c>
      <c r="F130" s="31">
        <v>0.82179999999999997</v>
      </c>
      <c r="G130" s="31">
        <v>0.84470000000000001</v>
      </c>
      <c r="H130" s="31">
        <v>0.86380000000000001</v>
      </c>
      <c r="I130" s="31">
        <v>0.87990000000000002</v>
      </c>
      <c r="J130" s="31">
        <v>0.90580000000000005</v>
      </c>
      <c r="K130" s="31">
        <v>0.92589999999999995</v>
      </c>
      <c r="L130" s="31">
        <v>0.94140000000000001</v>
      </c>
      <c r="M130" s="31">
        <v>0.95369999999999999</v>
      </c>
      <c r="N130" s="31">
        <v>0.96360000000000001</v>
      </c>
      <c r="O130" s="31">
        <v>0.97799999999999998</v>
      </c>
      <c r="P130" s="31">
        <v>0.98780000000000001</v>
      </c>
      <c r="Q130" s="31">
        <v>0.99460000000000004</v>
      </c>
      <c r="R130" s="31">
        <v>0.99939999999999996</v>
      </c>
      <c r="S130" s="31">
        <v>1.0028999999999999</v>
      </c>
    </row>
    <row r="131" spans="1:19" hidden="1" outlineLevel="1">
      <c r="A131" s="37">
        <f t="shared" si="1"/>
        <v>126</v>
      </c>
      <c r="B131" s="30">
        <v>1.26</v>
      </c>
      <c r="C131" s="31">
        <v>0.71099999999999997</v>
      </c>
      <c r="D131" s="31">
        <v>0.75600000000000001</v>
      </c>
      <c r="E131" s="31">
        <v>0.79210000000000003</v>
      </c>
      <c r="F131" s="31">
        <v>0.82040000000000002</v>
      </c>
      <c r="G131" s="31">
        <v>0.84350000000000003</v>
      </c>
      <c r="H131" s="31">
        <v>0.86270000000000002</v>
      </c>
      <c r="I131" s="31">
        <v>0.879</v>
      </c>
      <c r="J131" s="31">
        <v>0.90510000000000002</v>
      </c>
      <c r="K131" s="31">
        <v>0.92530000000000001</v>
      </c>
      <c r="L131" s="31">
        <v>0.94099999999999995</v>
      </c>
      <c r="M131" s="31">
        <v>0.95340000000000003</v>
      </c>
      <c r="N131" s="31">
        <v>0.96330000000000005</v>
      </c>
      <c r="O131" s="31">
        <v>0.97789999999999999</v>
      </c>
      <c r="P131" s="31">
        <v>0.98770000000000002</v>
      </c>
      <c r="Q131" s="31">
        <v>0.99450000000000005</v>
      </c>
      <c r="R131" s="31">
        <v>0.99939999999999996</v>
      </c>
      <c r="S131" s="31">
        <v>1.0028999999999999</v>
      </c>
    </row>
    <row r="132" spans="1:19" hidden="1" outlineLevel="1">
      <c r="A132" s="37">
        <f t="shared" si="1"/>
        <v>127</v>
      </c>
      <c r="B132" s="30">
        <v>1.27</v>
      </c>
      <c r="C132" s="31">
        <v>0.70799999999999996</v>
      </c>
      <c r="D132" s="31">
        <v>0.754</v>
      </c>
      <c r="E132" s="31">
        <v>0.79049999999999998</v>
      </c>
      <c r="F132" s="31">
        <v>0.81899999999999995</v>
      </c>
      <c r="G132" s="31">
        <v>0.84230000000000005</v>
      </c>
      <c r="H132" s="31">
        <v>0.86170000000000002</v>
      </c>
      <c r="I132" s="31">
        <v>0.87809999999999999</v>
      </c>
      <c r="J132" s="31">
        <v>0.90439999999999998</v>
      </c>
      <c r="K132" s="31">
        <v>0.92479999999999996</v>
      </c>
      <c r="L132" s="31">
        <v>0.94059999999999999</v>
      </c>
      <c r="M132" s="31">
        <v>0.95309999999999995</v>
      </c>
      <c r="N132" s="31">
        <v>0.96309999999999996</v>
      </c>
      <c r="O132" s="31">
        <v>0.97770000000000001</v>
      </c>
      <c r="P132" s="31">
        <v>0.98760000000000003</v>
      </c>
      <c r="Q132" s="31">
        <v>0.99450000000000005</v>
      </c>
      <c r="R132" s="31">
        <v>0.99939999999999996</v>
      </c>
      <c r="S132" s="31">
        <v>1.0029999999999999</v>
      </c>
    </row>
    <row r="133" spans="1:19" hidden="1" outlineLevel="1">
      <c r="A133" s="37">
        <f t="shared" si="1"/>
        <v>128</v>
      </c>
      <c r="B133" s="30">
        <v>1.28</v>
      </c>
      <c r="C133" s="31">
        <v>0.70599999999999996</v>
      </c>
      <c r="D133" s="31">
        <v>0.752</v>
      </c>
      <c r="E133" s="31">
        <v>0.78879999999999995</v>
      </c>
      <c r="F133" s="31">
        <v>0.8175</v>
      </c>
      <c r="G133" s="31">
        <v>0.84109999999999996</v>
      </c>
      <c r="H133" s="31">
        <v>0.86070000000000002</v>
      </c>
      <c r="I133" s="31">
        <v>0.87719999999999998</v>
      </c>
      <c r="J133" s="31">
        <v>0.90380000000000005</v>
      </c>
      <c r="K133" s="31">
        <v>0.92430000000000001</v>
      </c>
      <c r="L133" s="31">
        <v>0.94030000000000002</v>
      </c>
      <c r="M133" s="31">
        <v>0.95279999999999998</v>
      </c>
      <c r="N133" s="31">
        <v>0.96289999999999998</v>
      </c>
      <c r="O133" s="31">
        <v>0.97760000000000002</v>
      </c>
      <c r="P133" s="31">
        <v>0.98760000000000003</v>
      </c>
      <c r="Q133" s="31">
        <v>0.99450000000000005</v>
      </c>
      <c r="R133" s="31">
        <v>0.99950000000000006</v>
      </c>
      <c r="S133" s="31">
        <v>1.0029999999999999</v>
      </c>
    </row>
    <row r="134" spans="1:19" hidden="1" outlineLevel="1">
      <c r="A134" s="37">
        <f t="shared" si="1"/>
        <v>129</v>
      </c>
      <c r="B134" s="30">
        <v>1.29</v>
      </c>
      <c r="C134" s="31">
        <v>0.70379999999999998</v>
      </c>
      <c r="D134" s="31">
        <v>0.75080000000000002</v>
      </c>
      <c r="E134" s="31">
        <v>0.78710000000000002</v>
      </c>
      <c r="F134" s="31">
        <v>0.81620000000000004</v>
      </c>
      <c r="G134" s="31">
        <v>0.83989999999999998</v>
      </c>
      <c r="H134" s="31">
        <v>0.85970000000000002</v>
      </c>
      <c r="I134" s="31">
        <v>0.87629999999999997</v>
      </c>
      <c r="J134" s="31">
        <v>0.90310000000000001</v>
      </c>
      <c r="K134" s="31">
        <v>0.92379999999999995</v>
      </c>
      <c r="L134" s="31">
        <v>0.93989999999999996</v>
      </c>
      <c r="M134" s="31">
        <v>0.95250000000000001</v>
      </c>
      <c r="N134" s="31">
        <v>0.96260000000000001</v>
      </c>
      <c r="O134" s="31">
        <v>0.97750000000000004</v>
      </c>
      <c r="P134" s="31">
        <v>0.98750000000000004</v>
      </c>
      <c r="Q134" s="31">
        <v>0.99450000000000005</v>
      </c>
      <c r="R134" s="31">
        <v>0.99950000000000006</v>
      </c>
      <c r="S134" s="31">
        <v>1.0031000000000001</v>
      </c>
    </row>
    <row r="135" spans="1:19" hidden="1" outlineLevel="1">
      <c r="A135" s="37">
        <f t="shared" ref="A135:A198" si="2">ROW(B135)-ROW($B$5)</f>
        <v>130</v>
      </c>
      <c r="B135" s="30">
        <v>1.3</v>
      </c>
      <c r="C135" s="31">
        <v>0.70120000000000005</v>
      </c>
      <c r="D135" s="31">
        <v>0.74870000000000003</v>
      </c>
      <c r="E135" s="31">
        <v>0.78539999999999999</v>
      </c>
      <c r="F135" s="31">
        <v>0.81479999999999997</v>
      </c>
      <c r="G135" s="31">
        <v>0.8387</v>
      </c>
      <c r="H135" s="31">
        <v>0.85870000000000002</v>
      </c>
      <c r="I135" s="31">
        <v>0.87549999999999994</v>
      </c>
      <c r="J135" s="31">
        <v>0.90249999999999997</v>
      </c>
      <c r="K135" s="31">
        <v>0.92330000000000001</v>
      </c>
      <c r="L135" s="31">
        <v>0.9395</v>
      </c>
      <c r="M135" s="31">
        <v>0.95220000000000005</v>
      </c>
      <c r="N135" s="31">
        <v>0.96240000000000003</v>
      </c>
      <c r="O135" s="31">
        <v>0.97729999999999995</v>
      </c>
      <c r="P135" s="31">
        <v>0.98750000000000004</v>
      </c>
      <c r="Q135" s="31">
        <v>0.99450000000000005</v>
      </c>
      <c r="R135" s="31">
        <v>0.99950000000000006</v>
      </c>
      <c r="S135" s="31">
        <v>1.0031000000000001</v>
      </c>
    </row>
    <row r="136" spans="1:19" hidden="1" outlineLevel="1">
      <c r="A136" s="37">
        <f t="shared" si="2"/>
        <v>131</v>
      </c>
      <c r="B136" s="30">
        <v>1.31</v>
      </c>
      <c r="C136" s="31">
        <v>0.69869999999999999</v>
      </c>
      <c r="D136" s="31">
        <v>0.74670000000000003</v>
      </c>
      <c r="E136" s="31">
        <v>0.78380000000000005</v>
      </c>
      <c r="F136" s="31">
        <v>0.81340000000000001</v>
      </c>
      <c r="G136" s="31">
        <v>0.83750000000000002</v>
      </c>
      <c r="H136" s="31">
        <v>0.85760000000000003</v>
      </c>
      <c r="I136" s="31">
        <v>0.87460000000000004</v>
      </c>
      <c r="J136" s="31">
        <v>0.90180000000000005</v>
      </c>
      <c r="K136" s="31">
        <v>0.92279999999999995</v>
      </c>
      <c r="L136" s="31">
        <v>0.93910000000000005</v>
      </c>
      <c r="M136" s="31">
        <v>0.95189999999999997</v>
      </c>
      <c r="N136" s="31">
        <v>0.96220000000000006</v>
      </c>
      <c r="O136" s="31">
        <v>0.97719999999999996</v>
      </c>
      <c r="P136" s="31">
        <v>0.98740000000000006</v>
      </c>
      <c r="Q136" s="31">
        <v>0.99450000000000005</v>
      </c>
      <c r="R136" s="31">
        <v>0.99950000000000006</v>
      </c>
      <c r="S136" s="31">
        <v>1.0032000000000001</v>
      </c>
    </row>
    <row r="137" spans="1:19" hidden="1" outlineLevel="1">
      <c r="A137" s="37">
        <f t="shared" si="2"/>
        <v>132</v>
      </c>
      <c r="B137" s="30">
        <v>1.32</v>
      </c>
      <c r="C137" s="31">
        <v>0.69610000000000005</v>
      </c>
      <c r="D137" s="31">
        <v>0.74470000000000003</v>
      </c>
      <c r="E137" s="31">
        <v>0.78210000000000002</v>
      </c>
      <c r="F137" s="31">
        <v>0.81200000000000006</v>
      </c>
      <c r="G137" s="31">
        <v>0.83640000000000003</v>
      </c>
      <c r="H137" s="31">
        <v>0.85660000000000003</v>
      </c>
      <c r="I137" s="31">
        <v>0.87370000000000003</v>
      </c>
      <c r="J137" s="31">
        <v>0.90110000000000001</v>
      </c>
      <c r="K137" s="31">
        <v>0.92230000000000001</v>
      </c>
      <c r="L137" s="31">
        <v>0.93869999999999998</v>
      </c>
      <c r="M137" s="31">
        <v>0.9516</v>
      </c>
      <c r="N137" s="31">
        <v>0.96189999999999998</v>
      </c>
      <c r="O137" s="31">
        <v>0.97709999999999997</v>
      </c>
      <c r="P137" s="31">
        <v>0.98740000000000006</v>
      </c>
      <c r="Q137" s="31">
        <v>0.99450000000000005</v>
      </c>
      <c r="R137" s="31">
        <v>0.99960000000000004</v>
      </c>
      <c r="S137" s="31">
        <v>1.0032000000000001</v>
      </c>
    </row>
    <row r="138" spans="1:19" hidden="1" outlineLevel="1">
      <c r="A138" s="37">
        <f t="shared" si="2"/>
        <v>133</v>
      </c>
      <c r="B138" s="30">
        <v>1.33</v>
      </c>
      <c r="C138" s="31">
        <v>0.69359999999999999</v>
      </c>
      <c r="D138" s="31">
        <v>0.74260000000000004</v>
      </c>
      <c r="E138" s="31">
        <v>0.78039999999999998</v>
      </c>
      <c r="F138" s="31">
        <v>0.81059999999999999</v>
      </c>
      <c r="G138" s="31">
        <v>0.83520000000000005</v>
      </c>
      <c r="H138" s="31">
        <v>0.85560000000000003</v>
      </c>
      <c r="I138" s="31">
        <v>0.87280000000000002</v>
      </c>
      <c r="J138" s="31">
        <v>0.90049999999999997</v>
      </c>
      <c r="K138" s="31">
        <v>0.92179999999999995</v>
      </c>
      <c r="L138" s="31">
        <v>0.93830000000000002</v>
      </c>
      <c r="M138" s="31">
        <v>0.95130000000000003</v>
      </c>
      <c r="N138" s="31">
        <v>0.9617</v>
      </c>
      <c r="O138" s="31">
        <v>0.97699999999999998</v>
      </c>
      <c r="P138" s="31">
        <v>0.98729999999999996</v>
      </c>
      <c r="Q138" s="31">
        <v>0.99450000000000005</v>
      </c>
      <c r="R138" s="31">
        <v>0.99960000000000004</v>
      </c>
      <c r="S138" s="31">
        <v>1.0033000000000001</v>
      </c>
    </row>
    <row r="139" spans="1:19" hidden="1" outlineLevel="1">
      <c r="A139" s="37">
        <f t="shared" si="2"/>
        <v>134</v>
      </c>
      <c r="B139" s="30">
        <v>1.34</v>
      </c>
      <c r="C139" s="31">
        <v>0.69099999999999995</v>
      </c>
      <c r="D139" s="31">
        <v>0.74060000000000004</v>
      </c>
      <c r="E139" s="31">
        <v>0.77880000000000005</v>
      </c>
      <c r="F139" s="31">
        <v>0.80920000000000003</v>
      </c>
      <c r="G139" s="31">
        <v>0.83399999999999996</v>
      </c>
      <c r="H139" s="31">
        <v>0.85460000000000003</v>
      </c>
      <c r="I139" s="31">
        <v>0.872</v>
      </c>
      <c r="J139" s="31">
        <v>0.89980000000000004</v>
      </c>
      <c r="K139" s="31">
        <v>0.92130000000000001</v>
      </c>
      <c r="L139" s="31">
        <v>0.93789999999999996</v>
      </c>
      <c r="M139" s="31">
        <v>0.95099999999999996</v>
      </c>
      <c r="N139" s="31">
        <v>0.96150000000000002</v>
      </c>
      <c r="O139" s="31">
        <v>0.9768</v>
      </c>
      <c r="P139" s="31">
        <v>0.98719999999999997</v>
      </c>
      <c r="Q139" s="31">
        <v>0.99450000000000005</v>
      </c>
      <c r="R139" s="31">
        <v>0.99960000000000004</v>
      </c>
      <c r="S139" s="31">
        <v>1.0033000000000001</v>
      </c>
    </row>
    <row r="140" spans="1:19" hidden="1" outlineLevel="1">
      <c r="A140" s="37">
        <f t="shared" si="2"/>
        <v>135</v>
      </c>
      <c r="B140" s="30">
        <v>1.35</v>
      </c>
      <c r="C140" s="31">
        <v>0.6885</v>
      </c>
      <c r="D140" s="31">
        <v>0.73860000000000003</v>
      </c>
      <c r="E140" s="31">
        <v>0.77710000000000001</v>
      </c>
      <c r="F140" s="31">
        <v>0.80779999999999996</v>
      </c>
      <c r="G140" s="31">
        <v>0.83279999999999998</v>
      </c>
      <c r="H140" s="31">
        <v>0.85360000000000003</v>
      </c>
      <c r="I140" s="31">
        <v>0.87109999999999999</v>
      </c>
      <c r="J140" s="31">
        <v>0.8992</v>
      </c>
      <c r="K140" s="31">
        <v>0.92079999999999995</v>
      </c>
      <c r="L140" s="31">
        <v>0.9375</v>
      </c>
      <c r="M140" s="31">
        <v>0.95069999999999999</v>
      </c>
      <c r="N140" s="31">
        <v>0.96130000000000004</v>
      </c>
      <c r="O140" s="31">
        <v>0.97670000000000001</v>
      </c>
      <c r="P140" s="31">
        <v>0.98719999999999997</v>
      </c>
      <c r="Q140" s="31">
        <v>0.99450000000000005</v>
      </c>
      <c r="R140" s="31">
        <v>0.99960000000000004</v>
      </c>
      <c r="S140" s="31">
        <v>1.0034000000000001</v>
      </c>
    </row>
    <row r="141" spans="1:19" hidden="1" outlineLevel="1">
      <c r="A141" s="37">
        <f t="shared" si="2"/>
        <v>136</v>
      </c>
      <c r="B141" s="30">
        <v>1.36</v>
      </c>
      <c r="C141" s="31">
        <v>0.68589999999999995</v>
      </c>
      <c r="D141" s="31">
        <v>0.73660000000000003</v>
      </c>
      <c r="E141" s="31">
        <v>0.77549999999999997</v>
      </c>
      <c r="F141" s="31">
        <v>0.80640000000000001</v>
      </c>
      <c r="G141" s="31">
        <v>0.83169999999999999</v>
      </c>
      <c r="H141" s="31">
        <v>0.85260000000000002</v>
      </c>
      <c r="I141" s="31">
        <v>0.87019999999999997</v>
      </c>
      <c r="J141" s="31">
        <v>0.89849999999999997</v>
      </c>
      <c r="K141" s="31">
        <v>0.92030000000000001</v>
      </c>
      <c r="L141" s="31">
        <v>0.93710000000000004</v>
      </c>
      <c r="M141" s="31">
        <v>0.95040000000000002</v>
      </c>
      <c r="N141" s="31">
        <v>0.96099999999999997</v>
      </c>
      <c r="O141" s="31">
        <v>0.97660000000000002</v>
      </c>
      <c r="P141" s="31">
        <v>0.98709999999999998</v>
      </c>
      <c r="Q141" s="31">
        <v>0.99450000000000005</v>
      </c>
      <c r="R141" s="31">
        <v>0.99970000000000003</v>
      </c>
      <c r="S141" s="31">
        <v>1.0034000000000001</v>
      </c>
    </row>
    <row r="142" spans="1:19" hidden="1" outlineLevel="1">
      <c r="A142" s="37">
        <f t="shared" si="2"/>
        <v>137</v>
      </c>
      <c r="B142" s="30">
        <v>1.37</v>
      </c>
      <c r="C142" s="31">
        <v>0.68340000000000001</v>
      </c>
      <c r="D142" s="31">
        <v>0.73460000000000003</v>
      </c>
      <c r="E142" s="31">
        <v>0.77380000000000004</v>
      </c>
      <c r="F142" s="31">
        <v>0.80500000000000005</v>
      </c>
      <c r="G142" s="31">
        <v>0.83050000000000002</v>
      </c>
      <c r="H142" s="31">
        <v>0.85160000000000002</v>
      </c>
      <c r="I142" s="31">
        <v>0.86939999999999995</v>
      </c>
      <c r="J142" s="31">
        <v>0.89790000000000003</v>
      </c>
      <c r="K142" s="31">
        <v>0.91979999999999995</v>
      </c>
      <c r="L142" s="31">
        <v>0.93679999999999997</v>
      </c>
      <c r="M142" s="31">
        <v>0.95009999999999994</v>
      </c>
      <c r="N142" s="31">
        <v>0.96079999999999999</v>
      </c>
      <c r="O142" s="31">
        <v>0.97650000000000003</v>
      </c>
      <c r="P142" s="31">
        <v>0.98709999999999998</v>
      </c>
      <c r="Q142" s="31">
        <v>0.99450000000000005</v>
      </c>
      <c r="R142" s="31">
        <v>0.99970000000000003</v>
      </c>
      <c r="S142" s="31">
        <v>1.0035000000000001</v>
      </c>
    </row>
    <row r="143" spans="1:19" hidden="1" outlineLevel="1">
      <c r="A143" s="37">
        <f t="shared" si="2"/>
        <v>138</v>
      </c>
      <c r="B143" s="30">
        <v>1.38</v>
      </c>
      <c r="C143" s="31">
        <v>0.68079999999999996</v>
      </c>
      <c r="D143" s="31">
        <v>0.73250000000000004</v>
      </c>
      <c r="E143" s="31">
        <v>0.7722</v>
      </c>
      <c r="F143" s="31">
        <v>0.80369999999999997</v>
      </c>
      <c r="G143" s="31">
        <v>0.82930000000000004</v>
      </c>
      <c r="H143" s="31">
        <v>0.85060000000000002</v>
      </c>
      <c r="I143" s="31">
        <v>0.86850000000000005</v>
      </c>
      <c r="J143" s="31">
        <v>0.8972</v>
      </c>
      <c r="K143" s="31">
        <v>0.91930000000000001</v>
      </c>
      <c r="L143" s="31">
        <v>0.93640000000000001</v>
      </c>
      <c r="M143" s="31">
        <v>0.94979999999999998</v>
      </c>
      <c r="N143" s="31">
        <v>0.96060000000000001</v>
      </c>
      <c r="O143" s="31">
        <v>0.97640000000000005</v>
      </c>
      <c r="P143" s="31">
        <v>0.98699999999999999</v>
      </c>
      <c r="Q143" s="31">
        <v>0.99450000000000005</v>
      </c>
      <c r="R143" s="31">
        <v>0.99970000000000003</v>
      </c>
      <c r="S143" s="31">
        <v>1.0035000000000001</v>
      </c>
    </row>
    <row r="144" spans="1:19" hidden="1" outlineLevel="1">
      <c r="A144" s="37">
        <f t="shared" si="2"/>
        <v>139</v>
      </c>
      <c r="B144" s="30">
        <v>1.39</v>
      </c>
      <c r="C144" s="31">
        <v>0.67830000000000001</v>
      </c>
      <c r="D144" s="31">
        <v>0.73050000000000004</v>
      </c>
      <c r="E144" s="31">
        <v>0.77049999999999996</v>
      </c>
      <c r="F144" s="31">
        <v>0.80230000000000001</v>
      </c>
      <c r="G144" s="31">
        <v>0.82820000000000005</v>
      </c>
      <c r="H144" s="31">
        <v>0.84960000000000002</v>
      </c>
      <c r="I144" s="31">
        <v>0.86770000000000003</v>
      </c>
      <c r="J144" s="31">
        <v>0.89659999999999995</v>
      </c>
      <c r="K144" s="31">
        <v>0.91879999999999995</v>
      </c>
      <c r="L144" s="31">
        <v>0.93600000000000005</v>
      </c>
      <c r="M144" s="31">
        <v>0.94950000000000001</v>
      </c>
      <c r="N144" s="31">
        <v>0.96040000000000003</v>
      </c>
      <c r="O144" s="31">
        <v>0.97619999999999996</v>
      </c>
      <c r="P144" s="31">
        <v>0.98699999999999999</v>
      </c>
      <c r="Q144" s="31">
        <v>0.99439999999999995</v>
      </c>
      <c r="R144" s="31">
        <v>0.99980000000000002</v>
      </c>
      <c r="S144" s="31">
        <v>1.0036</v>
      </c>
    </row>
    <row r="145" spans="1:19" hidden="1" outlineLevel="1">
      <c r="A145" s="37">
        <f t="shared" si="2"/>
        <v>140</v>
      </c>
      <c r="B145" s="30">
        <v>1.4</v>
      </c>
      <c r="C145" s="31">
        <v>0.67579999999999996</v>
      </c>
      <c r="D145" s="31">
        <v>0.72850000000000004</v>
      </c>
      <c r="E145" s="31">
        <v>0.76890000000000003</v>
      </c>
      <c r="F145" s="31">
        <v>0.80089999999999995</v>
      </c>
      <c r="G145" s="31">
        <v>0.82699999999999996</v>
      </c>
      <c r="H145" s="31">
        <v>0.84860000000000002</v>
      </c>
      <c r="I145" s="31">
        <v>0.86680000000000001</v>
      </c>
      <c r="J145" s="31">
        <v>0.89600000000000002</v>
      </c>
      <c r="K145" s="31">
        <v>0.91830000000000001</v>
      </c>
      <c r="L145" s="31">
        <v>0.93559999999999999</v>
      </c>
      <c r="M145" s="31">
        <v>0.94930000000000003</v>
      </c>
      <c r="N145" s="31">
        <v>0.96009999999999995</v>
      </c>
      <c r="O145" s="31">
        <v>0.97609999999999997</v>
      </c>
      <c r="P145" s="31">
        <v>0.9869</v>
      </c>
      <c r="Q145" s="31">
        <v>0.99439999999999995</v>
      </c>
      <c r="R145" s="31">
        <v>0.99980000000000002</v>
      </c>
      <c r="S145" s="31">
        <v>1.0036</v>
      </c>
    </row>
    <row r="146" spans="1:19" hidden="1" outlineLevel="1">
      <c r="A146" s="37">
        <f t="shared" si="2"/>
        <v>141</v>
      </c>
      <c r="B146" s="30">
        <v>1.41</v>
      </c>
      <c r="C146" s="31">
        <v>0.67320000000000002</v>
      </c>
      <c r="D146" s="31">
        <v>0.72650000000000003</v>
      </c>
      <c r="E146" s="31">
        <v>0.76719999999999999</v>
      </c>
      <c r="F146" s="31">
        <v>0.79949999999999999</v>
      </c>
      <c r="G146" s="31">
        <v>0.82579999999999998</v>
      </c>
      <c r="H146" s="31">
        <v>0.84760000000000002</v>
      </c>
      <c r="I146" s="31">
        <v>0.8659</v>
      </c>
      <c r="J146" s="31">
        <v>0.89529999999999998</v>
      </c>
      <c r="K146" s="31">
        <v>0.91779999999999995</v>
      </c>
      <c r="L146" s="31">
        <v>0.93520000000000003</v>
      </c>
      <c r="M146" s="31">
        <v>0.94899999999999995</v>
      </c>
      <c r="N146" s="31">
        <v>0.95989999999999998</v>
      </c>
      <c r="O146" s="31">
        <v>0.97599999999999998</v>
      </c>
      <c r="P146" s="31">
        <v>0.9869</v>
      </c>
      <c r="Q146" s="31">
        <v>0.99439999999999995</v>
      </c>
      <c r="R146" s="31">
        <v>0.99980000000000002</v>
      </c>
      <c r="S146" s="31">
        <v>1.0037</v>
      </c>
    </row>
    <row r="147" spans="1:19" hidden="1" outlineLevel="1">
      <c r="A147" s="37">
        <f t="shared" si="2"/>
        <v>142</v>
      </c>
      <c r="B147" s="30">
        <v>1.42</v>
      </c>
      <c r="C147" s="31">
        <v>0.67069999999999996</v>
      </c>
      <c r="D147" s="31">
        <v>0.72450000000000003</v>
      </c>
      <c r="E147" s="31">
        <v>0.76559999999999995</v>
      </c>
      <c r="F147" s="31">
        <v>0.79820000000000002</v>
      </c>
      <c r="G147" s="31">
        <v>0.82469999999999999</v>
      </c>
      <c r="H147" s="31">
        <v>0.84660000000000002</v>
      </c>
      <c r="I147" s="31">
        <v>0.86509999999999998</v>
      </c>
      <c r="J147" s="31">
        <v>0.89470000000000005</v>
      </c>
      <c r="K147" s="31">
        <v>0.9173</v>
      </c>
      <c r="L147" s="31">
        <v>0.93489999999999995</v>
      </c>
      <c r="M147" s="31">
        <v>0.94869999999999999</v>
      </c>
      <c r="N147" s="31">
        <v>0.9597</v>
      </c>
      <c r="O147" s="31">
        <v>0.97589999999999999</v>
      </c>
      <c r="P147" s="31">
        <v>0.98680000000000001</v>
      </c>
      <c r="Q147" s="31">
        <v>0.99439999999999995</v>
      </c>
      <c r="R147" s="31">
        <v>0.99980000000000002</v>
      </c>
      <c r="S147" s="31">
        <v>1.0037</v>
      </c>
    </row>
    <row r="148" spans="1:19" hidden="1" outlineLevel="1">
      <c r="A148" s="37">
        <f t="shared" si="2"/>
        <v>143</v>
      </c>
      <c r="B148" s="30">
        <v>1.43</v>
      </c>
      <c r="C148" s="31">
        <v>0.66820000000000002</v>
      </c>
      <c r="D148" s="31">
        <v>0.72250000000000003</v>
      </c>
      <c r="E148" s="31">
        <v>0.76400000000000001</v>
      </c>
      <c r="F148" s="31">
        <v>0.79679999999999995</v>
      </c>
      <c r="G148" s="31">
        <v>0.82350000000000001</v>
      </c>
      <c r="H148" s="31">
        <v>0.84570000000000001</v>
      </c>
      <c r="I148" s="31">
        <v>0.86419999999999997</v>
      </c>
      <c r="J148" s="31">
        <v>0.89400000000000002</v>
      </c>
      <c r="K148" s="31">
        <v>0.91679999999999995</v>
      </c>
      <c r="L148" s="31">
        <v>0.9345</v>
      </c>
      <c r="M148" s="31">
        <v>0.94840000000000002</v>
      </c>
      <c r="N148" s="31">
        <v>0.95950000000000002</v>
      </c>
      <c r="O148" s="31">
        <v>0.9758</v>
      </c>
      <c r="P148" s="31">
        <v>0.98680000000000001</v>
      </c>
      <c r="Q148" s="31">
        <v>0.99439999999999995</v>
      </c>
      <c r="R148" s="31">
        <v>0.99990000000000001</v>
      </c>
      <c r="S148" s="31">
        <v>1.0038</v>
      </c>
    </row>
    <row r="149" spans="1:19" hidden="1" outlineLevel="1">
      <c r="A149" s="37">
        <f t="shared" si="2"/>
        <v>144</v>
      </c>
      <c r="B149" s="30">
        <v>1.44</v>
      </c>
      <c r="C149" s="31">
        <v>0.66569999999999996</v>
      </c>
      <c r="D149" s="31">
        <v>0.72050000000000003</v>
      </c>
      <c r="E149" s="31">
        <v>0.76229999999999998</v>
      </c>
      <c r="F149" s="31">
        <v>0.79549999999999998</v>
      </c>
      <c r="G149" s="31">
        <v>0.82240000000000002</v>
      </c>
      <c r="H149" s="31">
        <v>0.84470000000000001</v>
      </c>
      <c r="I149" s="31">
        <v>0.86339999999999995</v>
      </c>
      <c r="J149" s="31">
        <v>0.89339999999999997</v>
      </c>
      <c r="K149" s="31">
        <v>0.91639999999999999</v>
      </c>
      <c r="L149" s="31">
        <v>0.93410000000000004</v>
      </c>
      <c r="M149" s="31">
        <v>0.94810000000000005</v>
      </c>
      <c r="N149" s="31">
        <v>0.95930000000000004</v>
      </c>
      <c r="O149" s="31">
        <v>0.97570000000000001</v>
      </c>
      <c r="P149" s="31">
        <v>0.98670000000000002</v>
      </c>
      <c r="Q149" s="31">
        <v>0.99439999999999995</v>
      </c>
      <c r="R149" s="31">
        <v>0.99990000000000001</v>
      </c>
      <c r="S149" s="31">
        <v>1.0038</v>
      </c>
    </row>
    <row r="150" spans="1:19" hidden="1" outlineLevel="1">
      <c r="A150" s="37">
        <f t="shared" si="2"/>
        <v>145</v>
      </c>
      <c r="B150" s="30">
        <v>1.45</v>
      </c>
      <c r="C150" s="31">
        <v>0.66320000000000001</v>
      </c>
      <c r="D150" s="31">
        <v>0.71850000000000003</v>
      </c>
      <c r="E150" s="31">
        <v>0.76070000000000004</v>
      </c>
      <c r="F150" s="31">
        <v>0.79410000000000003</v>
      </c>
      <c r="G150" s="31">
        <v>0.82120000000000004</v>
      </c>
      <c r="H150" s="31">
        <v>0.84370000000000001</v>
      </c>
      <c r="I150" s="31">
        <v>0.86260000000000003</v>
      </c>
      <c r="J150" s="31">
        <v>0.89280000000000004</v>
      </c>
      <c r="K150" s="31">
        <v>0.91590000000000005</v>
      </c>
      <c r="L150" s="31">
        <v>0.93379999999999996</v>
      </c>
      <c r="M150" s="31">
        <v>0.94779999999999998</v>
      </c>
      <c r="N150" s="31">
        <v>0.95909999999999995</v>
      </c>
      <c r="O150" s="31">
        <v>0.97550000000000003</v>
      </c>
      <c r="P150" s="31">
        <v>0.98670000000000002</v>
      </c>
      <c r="Q150" s="31">
        <v>0.99439999999999995</v>
      </c>
      <c r="R150" s="31">
        <v>0.99990000000000001</v>
      </c>
      <c r="S150" s="31">
        <v>1.0039</v>
      </c>
    </row>
    <row r="151" spans="1:19" hidden="1" outlineLevel="1">
      <c r="A151" s="37">
        <f t="shared" si="2"/>
        <v>146</v>
      </c>
      <c r="B151" s="30">
        <v>1.46</v>
      </c>
      <c r="C151" s="31">
        <v>0.66069999999999995</v>
      </c>
      <c r="D151" s="31">
        <v>0.71650000000000003</v>
      </c>
      <c r="E151" s="31">
        <v>0.7591</v>
      </c>
      <c r="F151" s="31">
        <v>0.79269999999999996</v>
      </c>
      <c r="G151" s="31">
        <v>0.82010000000000005</v>
      </c>
      <c r="H151" s="31">
        <v>0.8427</v>
      </c>
      <c r="I151" s="31">
        <v>0.86170000000000002</v>
      </c>
      <c r="J151" s="31">
        <v>0.89219999999999999</v>
      </c>
      <c r="K151" s="31">
        <v>0.91539999999999999</v>
      </c>
      <c r="L151" s="31">
        <v>0.93340000000000001</v>
      </c>
      <c r="M151" s="31">
        <v>0.94750000000000001</v>
      </c>
      <c r="N151" s="31">
        <v>0.95879999999999999</v>
      </c>
      <c r="O151" s="31">
        <v>0.97540000000000004</v>
      </c>
      <c r="P151" s="31">
        <v>0.98660000000000003</v>
      </c>
      <c r="Q151" s="31">
        <v>0.99439999999999995</v>
      </c>
      <c r="R151" s="31">
        <v>1</v>
      </c>
      <c r="S151" s="31">
        <v>1.004</v>
      </c>
    </row>
    <row r="152" spans="1:19" hidden="1" outlineLevel="1">
      <c r="A152" s="37">
        <f t="shared" si="2"/>
        <v>147</v>
      </c>
      <c r="B152" s="30">
        <v>1.47</v>
      </c>
      <c r="C152" s="31">
        <v>0.65820000000000001</v>
      </c>
      <c r="D152" s="31">
        <v>0.71460000000000001</v>
      </c>
      <c r="E152" s="31">
        <v>0.75749999999999995</v>
      </c>
      <c r="F152" s="31">
        <v>0.79139999999999999</v>
      </c>
      <c r="G152" s="31">
        <v>0.81889999999999996</v>
      </c>
      <c r="H152" s="31">
        <v>0.8417</v>
      </c>
      <c r="I152" s="31">
        <v>0.8609</v>
      </c>
      <c r="J152" s="31">
        <v>0.89149999999999996</v>
      </c>
      <c r="K152" s="31">
        <v>0.91490000000000005</v>
      </c>
      <c r="L152" s="31">
        <v>0.93300000000000005</v>
      </c>
      <c r="M152" s="31">
        <v>0.94730000000000003</v>
      </c>
      <c r="N152" s="31">
        <v>0.95860000000000001</v>
      </c>
      <c r="O152" s="31">
        <v>0.97529999999999994</v>
      </c>
      <c r="P152" s="31">
        <v>0.98660000000000003</v>
      </c>
      <c r="Q152" s="31">
        <v>0.99439999999999995</v>
      </c>
      <c r="R152" s="31">
        <v>1</v>
      </c>
      <c r="S152" s="31">
        <v>1.004</v>
      </c>
    </row>
    <row r="153" spans="1:19" hidden="1" outlineLevel="1">
      <c r="A153" s="37">
        <f t="shared" si="2"/>
        <v>148</v>
      </c>
      <c r="B153" s="30">
        <v>1.48</v>
      </c>
      <c r="C153" s="31">
        <v>0.65569999999999995</v>
      </c>
      <c r="D153" s="31">
        <v>0.71260000000000001</v>
      </c>
      <c r="E153" s="31">
        <v>0.75580000000000003</v>
      </c>
      <c r="F153" s="31">
        <v>0.79010000000000002</v>
      </c>
      <c r="G153" s="31">
        <v>0.81779999999999997</v>
      </c>
      <c r="H153" s="31">
        <v>0.84079999999999999</v>
      </c>
      <c r="I153" s="31">
        <v>0.86</v>
      </c>
      <c r="J153" s="31">
        <v>0.89090000000000003</v>
      </c>
      <c r="K153" s="31">
        <v>0.91439999999999999</v>
      </c>
      <c r="L153" s="31">
        <v>0.93259999999999998</v>
      </c>
      <c r="M153" s="31">
        <v>0.94699999999999995</v>
      </c>
      <c r="N153" s="31">
        <v>0.95840000000000003</v>
      </c>
      <c r="O153" s="31">
        <v>0.97519999999999996</v>
      </c>
      <c r="P153" s="31">
        <v>0.98660000000000003</v>
      </c>
      <c r="Q153" s="31">
        <v>0.99439999999999995</v>
      </c>
      <c r="R153" s="31">
        <v>1</v>
      </c>
      <c r="S153" s="31">
        <v>1.0041</v>
      </c>
    </row>
    <row r="154" spans="1:19" hidden="1" outlineLevel="1">
      <c r="A154" s="37">
        <f t="shared" si="2"/>
        <v>149</v>
      </c>
      <c r="B154" s="30">
        <v>1.49</v>
      </c>
      <c r="C154" s="31">
        <v>0.6532</v>
      </c>
      <c r="D154" s="31">
        <v>0.71060000000000001</v>
      </c>
      <c r="E154" s="31">
        <v>0.75419999999999998</v>
      </c>
      <c r="F154" s="31">
        <v>0.78869999999999996</v>
      </c>
      <c r="G154" s="31">
        <v>0.81669999999999998</v>
      </c>
      <c r="H154" s="31">
        <v>0.83979999999999999</v>
      </c>
      <c r="I154" s="31">
        <v>0.85919999999999996</v>
      </c>
      <c r="J154" s="31">
        <v>0.89029999999999998</v>
      </c>
      <c r="K154" s="31">
        <v>0.91400000000000003</v>
      </c>
      <c r="L154" s="31">
        <v>0.93230000000000002</v>
      </c>
      <c r="M154" s="31">
        <v>0.94669999999999999</v>
      </c>
      <c r="N154" s="31">
        <v>0.95820000000000005</v>
      </c>
      <c r="O154" s="31">
        <v>0.97509999999999997</v>
      </c>
      <c r="P154" s="31">
        <v>0.98650000000000004</v>
      </c>
      <c r="Q154" s="31">
        <v>0.99439999999999995</v>
      </c>
      <c r="R154" s="31">
        <v>1.0001</v>
      </c>
      <c r="S154" s="31">
        <v>1.0041</v>
      </c>
    </row>
    <row r="155" spans="1:19" hidden="1" outlineLevel="1">
      <c r="A155" s="37">
        <f t="shared" si="2"/>
        <v>150</v>
      </c>
      <c r="B155" s="30">
        <v>1.5</v>
      </c>
      <c r="C155" s="31">
        <v>0.65069999999999995</v>
      </c>
      <c r="D155" s="31">
        <v>0.70860000000000001</v>
      </c>
      <c r="E155" s="31">
        <v>0.75260000000000005</v>
      </c>
      <c r="F155" s="31">
        <v>0.78739999999999999</v>
      </c>
      <c r="G155" s="31">
        <v>0.8155</v>
      </c>
      <c r="H155" s="31">
        <v>0.83879999999999999</v>
      </c>
      <c r="I155" s="31">
        <v>0.85840000000000005</v>
      </c>
      <c r="J155" s="31">
        <v>0.88970000000000005</v>
      </c>
      <c r="K155" s="31">
        <v>0.91349999999999998</v>
      </c>
      <c r="L155" s="31">
        <v>0.93189999999999995</v>
      </c>
      <c r="M155" s="31">
        <v>0.94640000000000002</v>
      </c>
      <c r="N155" s="31">
        <v>0.95799999999999996</v>
      </c>
      <c r="O155" s="31">
        <v>0.97499999999999998</v>
      </c>
      <c r="P155" s="31">
        <v>0.98650000000000004</v>
      </c>
      <c r="Q155" s="31">
        <v>0.99439999999999995</v>
      </c>
      <c r="R155" s="31">
        <v>1.0001</v>
      </c>
      <c r="S155" s="31">
        <v>1.0042</v>
      </c>
    </row>
    <row r="156" spans="1:19" hidden="1" outlineLevel="1">
      <c r="A156" s="37">
        <f t="shared" si="2"/>
        <v>151</v>
      </c>
      <c r="B156" s="30">
        <v>1.51</v>
      </c>
      <c r="C156" s="31">
        <v>0.64829999999999999</v>
      </c>
      <c r="D156" s="31">
        <v>0.70669999999999999</v>
      </c>
      <c r="E156" s="31">
        <v>0.751</v>
      </c>
      <c r="F156" s="31">
        <v>0.78600000000000003</v>
      </c>
      <c r="G156" s="31">
        <v>0.81440000000000001</v>
      </c>
      <c r="H156" s="31">
        <v>0.83789999999999998</v>
      </c>
      <c r="I156" s="31">
        <v>0.85750000000000004</v>
      </c>
      <c r="J156" s="31">
        <v>0.88900000000000001</v>
      </c>
      <c r="K156" s="31">
        <v>0.91300000000000003</v>
      </c>
      <c r="L156" s="31">
        <v>0.93159999999999998</v>
      </c>
      <c r="M156" s="31">
        <v>0.94610000000000005</v>
      </c>
      <c r="N156" s="31">
        <v>0.95779999999999998</v>
      </c>
      <c r="O156" s="31">
        <v>0.97489999999999999</v>
      </c>
      <c r="P156" s="31">
        <v>0.98640000000000005</v>
      </c>
      <c r="Q156" s="31">
        <v>0.99439999999999995</v>
      </c>
      <c r="R156" s="31">
        <v>1.0001</v>
      </c>
      <c r="S156" s="31">
        <v>1.0042</v>
      </c>
    </row>
    <row r="157" spans="1:19" hidden="1" outlineLevel="1">
      <c r="A157" s="37">
        <f t="shared" si="2"/>
        <v>152</v>
      </c>
      <c r="B157" s="30">
        <v>1.52</v>
      </c>
      <c r="C157" s="31">
        <v>0.64580000000000004</v>
      </c>
      <c r="D157" s="31">
        <v>0.70469999999999999</v>
      </c>
      <c r="E157" s="31">
        <v>0.74939999999999996</v>
      </c>
      <c r="F157" s="31">
        <v>0.78469999999999995</v>
      </c>
      <c r="G157" s="31">
        <v>0.81330000000000002</v>
      </c>
      <c r="H157" s="31">
        <v>0.83689999999999998</v>
      </c>
      <c r="I157" s="31">
        <v>0.85670000000000002</v>
      </c>
      <c r="J157" s="31">
        <v>0.88839999999999997</v>
      </c>
      <c r="K157" s="31">
        <v>0.91249999999999998</v>
      </c>
      <c r="L157" s="31">
        <v>0.93120000000000003</v>
      </c>
      <c r="M157" s="31">
        <v>0.94589999999999996</v>
      </c>
      <c r="N157" s="31">
        <v>0.95760000000000001</v>
      </c>
      <c r="O157" s="31">
        <v>0.9748</v>
      </c>
      <c r="P157" s="31">
        <v>0.98640000000000005</v>
      </c>
      <c r="Q157" s="31">
        <v>0.99439999999999995</v>
      </c>
      <c r="R157" s="31">
        <v>1.0002</v>
      </c>
      <c r="S157" s="31">
        <v>1.0043</v>
      </c>
    </row>
    <row r="158" spans="1:19" hidden="1" outlineLevel="1">
      <c r="A158" s="37">
        <f t="shared" si="2"/>
        <v>153</v>
      </c>
      <c r="B158" s="30">
        <v>1.53</v>
      </c>
      <c r="C158" s="31">
        <v>0.64339999999999997</v>
      </c>
      <c r="D158" s="31">
        <v>0.70279999999999998</v>
      </c>
      <c r="E158" s="31">
        <v>0.74780000000000002</v>
      </c>
      <c r="F158" s="31">
        <v>0.78339999999999999</v>
      </c>
      <c r="G158" s="31">
        <v>0.81220000000000003</v>
      </c>
      <c r="H158" s="31">
        <v>0.83589999999999998</v>
      </c>
      <c r="I158" s="31">
        <v>0.85589999999999999</v>
      </c>
      <c r="J158" s="31">
        <v>0.88780000000000003</v>
      </c>
      <c r="K158" s="31">
        <v>0.91210000000000002</v>
      </c>
      <c r="L158" s="31">
        <v>0.93079999999999996</v>
      </c>
      <c r="M158" s="31">
        <v>0.9456</v>
      </c>
      <c r="N158" s="31">
        <v>0.95740000000000003</v>
      </c>
      <c r="O158" s="31">
        <v>0.97470000000000001</v>
      </c>
      <c r="P158" s="31">
        <v>0.98629999999999995</v>
      </c>
      <c r="Q158" s="31">
        <v>0.99439999999999995</v>
      </c>
      <c r="R158" s="31">
        <v>1.0002</v>
      </c>
      <c r="S158" s="31">
        <v>1.0044</v>
      </c>
    </row>
    <row r="159" spans="1:19" hidden="1" outlineLevel="1">
      <c r="A159" s="37">
        <f t="shared" si="2"/>
        <v>154</v>
      </c>
      <c r="B159" s="30">
        <v>1.54</v>
      </c>
      <c r="C159" s="31">
        <v>0.64090000000000003</v>
      </c>
      <c r="D159" s="31">
        <v>0.70079999999999998</v>
      </c>
      <c r="E159" s="31">
        <v>0.74619999999999997</v>
      </c>
      <c r="F159" s="31">
        <v>0.78200000000000003</v>
      </c>
      <c r="G159" s="31">
        <v>0.81100000000000005</v>
      </c>
      <c r="H159" s="31">
        <v>0.83499999999999996</v>
      </c>
      <c r="I159" s="31">
        <v>0.85509999999999997</v>
      </c>
      <c r="J159" s="31">
        <v>0.88719999999999999</v>
      </c>
      <c r="K159" s="31">
        <v>0.91159999999999997</v>
      </c>
      <c r="L159" s="31">
        <v>0.93049999999999999</v>
      </c>
      <c r="M159" s="31">
        <v>0.94530000000000003</v>
      </c>
      <c r="N159" s="31">
        <v>0.95720000000000005</v>
      </c>
      <c r="O159" s="31">
        <v>0.97450000000000003</v>
      </c>
      <c r="P159" s="31">
        <v>0.98629999999999995</v>
      </c>
      <c r="Q159" s="31">
        <v>0.99450000000000005</v>
      </c>
      <c r="R159" s="31">
        <v>1.0002</v>
      </c>
      <c r="S159" s="31">
        <v>1.0044</v>
      </c>
    </row>
    <row r="160" spans="1:19" hidden="1" outlineLevel="1">
      <c r="A160" s="37">
        <f t="shared" si="2"/>
        <v>155</v>
      </c>
      <c r="B160" s="30">
        <v>1.55</v>
      </c>
      <c r="C160" s="31">
        <v>0.63849999999999996</v>
      </c>
      <c r="D160" s="31">
        <v>0.69889999999999997</v>
      </c>
      <c r="E160" s="31">
        <v>0.74470000000000003</v>
      </c>
      <c r="F160" s="31">
        <v>0.78069999999999995</v>
      </c>
      <c r="G160" s="31">
        <v>0.80989999999999995</v>
      </c>
      <c r="H160" s="31">
        <v>0.83399999999999996</v>
      </c>
      <c r="I160" s="31">
        <v>0.85429999999999995</v>
      </c>
      <c r="J160" s="31">
        <v>0.88660000000000005</v>
      </c>
      <c r="K160" s="31">
        <v>0.91110000000000002</v>
      </c>
      <c r="L160" s="31">
        <v>0.93010000000000004</v>
      </c>
      <c r="M160" s="31">
        <v>0.94499999999999995</v>
      </c>
      <c r="N160" s="31">
        <v>0.95699999999999996</v>
      </c>
      <c r="O160" s="31">
        <v>0.97440000000000004</v>
      </c>
      <c r="P160" s="31">
        <v>0.98629999999999995</v>
      </c>
      <c r="Q160" s="31">
        <v>0.99450000000000005</v>
      </c>
      <c r="R160" s="31">
        <v>1.0003</v>
      </c>
      <c r="S160" s="31">
        <v>1.0044999999999999</v>
      </c>
    </row>
    <row r="161" spans="1:19" hidden="1" outlineLevel="1">
      <c r="A161" s="37">
        <f t="shared" si="2"/>
        <v>156</v>
      </c>
      <c r="B161" s="30">
        <v>1.56</v>
      </c>
      <c r="C161" s="31">
        <v>0.6361</v>
      </c>
      <c r="D161" s="31">
        <v>0.69699999999999995</v>
      </c>
      <c r="E161" s="31">
        <v>0.74309999999999998</v>
      </c>
      <c r="F161" s="31">
        <v>0.77939999999999998</v>
      </c>
      <c r="G161" s="31">
        <v>0.80879999999999996</v>
      </c>
      <c r="H161" s="31">
        <v>0.83309999999999995</v>
      </c>
      <c r="I161" s="31">
        <v>0.85340000000000005</v>
      </c>
      <c r="J161" s="31">
        <v>0.88600000000000001</v>
      </c>
      <c r="K161" s="31">
        <v>0.91069999999999995</v>
      </c>
      <c r="L161" s="31">
        <v>0.92979999999999996</v>
      </c>
      <c r="M161" s="31">
        <v>0.94479999999999997</v>
      </c>
      <c r="N161" s="31">
        <v>0.95679999999999998</v>
      </c>
      <c r="O161" s="31">
        <v>0.97430000000000005</v>
      </c>
      <c r="P161" s="31">
        <v>0.98619999999999997</v>
      </c>
      <c r="Q161" s="31">
        <v>0.99450000000000005</v>
      </c>
      <c r="R161" s="31">
        <v>1.0003</v>
      </c>
      <c r="S161" s="31">
        <v>1.0044999999999999</v>
      </c>
    </row>
    <row r="162" spans="1:19" hidden="1" outlineLevel="1">
      <c r="A162" s="37">
        <f t="shared" si="2"/>
        <v>157</v>
      </c>
      <c r="B162" s="30">
        <v>1.57</v>
      </c>
      <c r="C162" s="31">
        <v>0.63370000000000004</v>
      </c>
      <c r="D162" s="31">
        <v>0.69499999999999995</v>
      </c>
      <c r="E162" s="31">
        <v>0.74150000000000005</v>
      </c>
      <c r="F162" s="31">
        <v>0.77810000000000001</v>
      </c>
      <c r="G162" s="31">
        <v>0.80769999999999997</v>
      </c>
      <c r="H162" s="31">
        <v>0.83209999999999995</v>
      </c>
      <c r="I162" s="31">
        <v>0.85260000000000002</v>
      </c>
      <c r="J162" s="31">
        <v>0.88539999999999996</v>
      </c>
      <c r="K162" s="31">
        <v>0.91020000000000001</v>
      </c>
      <c r="L162" s="31">
        <v>0.9294</v>
      </c>
      <c r="M162" s="31">
        <v>0.94450000000000001</v>
      </c>
      <c r="N162" s="31">
        <v>0.95660000000000001</v>
      </c>
      <c r="O162" s="31">
        <v>0.97419999999999995</v>
      </c>
      <c r="P162" s="31">
        <v>0.98619999999999997</v>
      </c>
      <c r="Q162" s="31">
        <v>0.99450000000000005</v>
      </c>
      <c r="R162" s="31">
        <v>1.0004</v>
      </c>
      <c r="S162" s="31">
        <v>1.0045999999999999</v>
      </c>
    </row>
    <row r="163" spans="1:19" hidden="1" outlineLevel="1">
      <c r="A163" s="37">
        <f t="shared" si="2"/>
        <v>158</v>
      </c>
      <c r="B163" s="30">
        <v>1.58</v>
      </c>
      <c r="C163" s="31">
        <v>0.63129999999999997</v>
      </c>
      <c r="D163" s="31">
        <v>0.69310000000000005</v>
      </c>
      <c r="E163" s="31">
        <v>0.7399</v>
      </c>
      <c r="F163" s="31">
        <v>0.77680000000000005</v>
      </c>
      <c r="G163" s="31">
        <v>0.80659999999999998</v>
      </c>
      <c r="H163" s="31">
        <v>0.83120000000000005</v>
      </c>
      <c r="I163" s="31">
        <v>0.8518</v>
      </c>
      <c r="J163" s="31">
        <v>0.88480000000000003</v>
      </c>
      <c r="K163" s="31">
        <v>0.90969999999999995</v>
      </c>
      <c r="L163" s="31">
        <v>0.92910000000000004</v>
      </c>
      <c r="M163" s="31">
        <v>0.94420000000000004</v>
      </c>
      <c r="N163" s="31">
        <v>0.95640000000000003</v>
      </c>
      <c r="O163" s="31">
        <v>0.97409999999999997</v>
      </c>
      <c r="P163" s="31">
        <v>0.98609999999999998</v>
      </c>
      <c r="Q163" s="31">
        <v>0.99450000000000005</v>
      </c>
      <c r="R163" s="31">
        <v>1.0004</v>
      </c>
      <c r="S163" s="31">
        <v>1.0046999999999999</v>
      </c>
    </row>
    <row r="164" spans="1:19" hidden="1" outlineLevel="1">
      <c r="A164" s="37">
        <f t="shared" si="2"/>
        <v>159</v>
      </c>
      <c r="B164" s="30">
        <v>1.59</v>
      </c>
      <c r="C164" s="31">
        <v>0.62890000000000001</v>
      </c>
      <c r="D164" s="31">
        <v>0.69120000000000004</v>
      </c>
      <c r="E164" s="31">
        <v>0.73839999999999995</v>
      </c>
      <c r="F164" s="31">
        <v>0.77549999999999997</v>
      </c>
      <c r="G164" s="31">
        <v>0.80549999999999999</v>
      </c>
      <c r="H164" s="31">
        <v>0.83030000000000004</v>
      </c>
      <c r="I164" s="31">
        <v>0.85099999999999998</v>
      </c>
      <c r="J164" s="31">
        <v>0.88419999999999999</v>
      </c>
      <c r="K164" s="31">
        <v>0.9093</v>
      </c>
      <c r="L164" s="31">
        <v>0.92869999999999997</v>
      </c>
      <c r="M164" s="31">
        <v>0.94399999999999995</v>
      </c>
      <c r="N164" s="31">
        <v>0.95620000000000005</v>
      </c>
      <c r="O164" s="31">
        <v>0.97399999999999998</v>
      </c>
      <c r="P164" s="31">
        <v>0.98609999999999998</v>
      </c>
      <c r="Q164" s="31">
        <v>0.99450000000000005</v>
      </c>
      <c r="R164" s="31">
        <v>1.0004</v>
      </c>
      <c r="S164" s="31">
        <v>1.0046999999999999</v>
      </c>
    </row>
    <row r="165" spans="1:19" hidden="1" outlineLevel="1">
      <c r="A165" s="37">
        <f t="shared" si="2"/>
        <v>160</v>
      </c>
      <c r="B165" s="30">
        <v>1.6</v>
      </c>
      <c r="C165" s="31">
        <v>0.62660000000000005</v>
      </c>
      <c r="D165" s="31">
        <v>0.68930000000000002</v>
      </c>
      <c r="E165" s="31">
        <v>0.73680000000000001</v>
      </c>
      <c r="F165" s="31">
        <v>0.7742</v>
      </c>
      <c r="G165" s="31">
        <v>0.8044</v>
      </c>
      <c r="H165" s="31">
        <v>0.82930000000000004</v>
      </c>
      <c r="I165" s="31">
        <v>0.85019999999999996</v>
      </c>
      <c r="J165" s="31">
        <v>0.88360000000000005</v>
      </c>
      <c r="K165" s="31">
        <v>0.90880000000000005</v>
      </c>
      <c r="L165" s="31">
        <v>0.9284</v>
      </c>
      <c r="M165" s="31">
        <v>0.94369999999999998</v>
      </c>
      <c r="N165" s="31">
        <v>0.95599999999999996</v>
      </c>
      <c r="O165" s="31">
        <v>0.97389999999999999</v>
      </c>
      <c r="P165" s="31">
        <v>0.98609999999999998</v>
      </c>
      <c r="Q165" s="31">
        <v>0.99450000000000005</v>
      </c>
      <c r="R165" s="31">
        <v>1.0004999999999999</v>
      </c>
      <c r="S165" s="31">
        <v>1.0047999999999999</v>
      </c>
    </row>
    <row r="166" spans="1:19" hidden="1" outlineLevel="1">
      <c r="A166" s="37">
        <f t="shared" si="2"/>
        <v>161</v>
      </c>
      <c r="B166" s="30">
        <v>1.61</v>
      </c>
      <c r="C166" s="31">
        <v>0.62419999999999998</v>
      </c>
      <c r="D166" s="31">
        <v>0.68740000000000001</v>
      </c>
      <c r="E166" s="31">
        <v>0.73529999999999995</v>
      </c>
      <c r="F166" s="31">
        <v>0.77290000000000003</v>
      </c>
      <c r="G166" s="31">
        <v>0.80330000000000001</v>
      </c>
      <c r="H166" s="31">
        <v>0.82840000000000003</v>
      </c>
      <c r="I166" s="31">
        <v>0.84940000000000004</v>
      </c>
      <c r="J166" s="31">
        <v>0.88300000000000001</v>
      </c>
      <c r="K166" s="31">
        <v>0.90839999999999999</v>
      </c>
      <c r="L166" s="31">
        <v>0.92800000000000005</v>
      </c>
      <c r="M166" s="31">
        <v>0.94340000000000002</v>
      </c>
      <c r="N166" s="31">
        <v>0.95579999999999998</v>
      </c>
      <c r="O166" s="31">
        <v>0.9738</v>
      </c>
      <c r="P166" s="31">
        <v>0.98599999999999999</v>
      </c>
      <c r="Q166" s="31">
        <v>0.99450000000000005</v>
      </c>
      <c r="R166" s="31">
        <v>1.0004999999999999</v>
      </c>
      <c r="S166" s="31">
        <v>1.0047999999999999</v>
      </c>
    </row>
    <row r="167" spans="1:19" hidden="1" outlineLevel="1">
      <c r="A167" s="37">
        <f t="shared" si="2"/>
        <v>162</v>
      </c>
      <c r="B167" s="30">
        <v>1.62</v>
      </c>
      <c r="C167" s="31">
        <v>0.62190000000000001</v>
      </c>
      <c r="D167" s="31">
        <v>0.68559999999999999</v>
      </c>
      <c r="E167" s="31">
        <v>0.73370000000000002</v>
      </c>
      <c r="F167" s="31">
        <v>0.77159999999999995</v>
      </c>
      <c r="G167" s="31">
        <v>0.80220000000000002</v>
      </c>
      <c r="H167" s="31">
        <v>0.82750000000000001</v>
      </c>
      <c r="I167" s="31">
        <v>0.84860000000000002</v>
      </c>
      <c r="J167" s="31">
        <v>0.88239999999999996</v>
      </c>
      <c r="K167" s="31">
        <v>0.90790000000000004</v>
      </c>
      <c r="L167" s="31">
        <v>0.92769999999999997</v>
      </c>
      <c r="M167" s="31">
        <v>0.94320000000000004</v>
      </c>
      <c r="N167" s="31">
        <v>0.9556</v>
      </c>
      <c r="O167" s="31">
        <v>0.97370000000000001</v>
      </c>
      <c r="P167" s="31">
        <v>0.98599999999999999</v>
      </c>
      <c r="Q167" s="31">
        <v>0.99450000000000005</v>
      </c>
      <c r="R167" s="31">
        <v>1.0004999999999999</v>
      </c>
      <c r="S167" s="31">
        <v>1.0048999999999999</v>
      </c>
    </row>
    <row r="168" spans="1:19" hidden="1" outlineLevel="1">
      <c r="A168" s="37">
        <f t="shared" si="2"/>
        <v>163</v>
      </c>
      <c r="B168" s="30">
        <v>1.63</v>
      </c>
      <c r="C168" s="31">
        <v>0.61960000000000004</v>
      </c>
      <c r="D168" s="31">
        <v>0.68369999999999997</v>
      </c>
      <c r="E168" s="31">
        <v>0.73219999999999996</v>
      </c>
      <c r="F168" s="31">
        <v>0.77029999999999998</v>
      </c>
      <c r="G168" s="31">
        <v>0.80110000000000003</v>
      </c>
      <c r="H168" s="31">
        <v>0.82650000000000001</v>
      </c>
      <c r="I168" s="31">
        <v>0.8478</v>
      </c>
      <c r="J168" s="31">
        <v>0.88180000000000003</v>
      </c>
      <c r="K168" s="31">
        <v>0.90749999999999997</v>
      </c>
      <c r="L168" s="31">
        <v>0.92730000000000001</v>
      </c>
      <c r="M168" s="31">
        <v>0.94289999999999996</v>
      </c>
      <c r="N168" s="31">
        <v>0.95540000000000003</v>
      </c>
      <c r="O168" s="31">
        <v>0.97360000000000002</v>
      </c>
      <c r="P168" s="31">
        <v>0.9859</v>
      </c>
      <c r="Q168" s="31">
        <v>0.99450000000000005</v>
      </c>
      <c r="R168" s="31">
        <v>1.0005999999999999</v>
      </c>
      <c r="S168" s="31">
        <v>1.0049999999999999</v>
      </c>
    </row>
    <row r="169" spans="1:19" hidden="1" outlineLevel="1">
      <c r="A169" s="37">
        <f t="shared" si="2"/>
        <v>164</v>
      </c>
      <c r="B169" s="30">
        <v>1.64</v>
      </c>
      <c r="C169" s="31">
        <v>0.61729999999999996</v>
      </c>
      <c r="D169" s="31">
        <v>0.68179999999999996</v>
      </c>
      <c r="E169" s="31">
        <v>0.73060000000000003</v>
      </c>
      <c r="F169" s="31">
        <v>0.76900000000000002</v>
      </c>
      <c r="G169" s="31">
        <v>0.8</v>
      </c>
      <c r="H169" s="31">
        <v>0.8256</v>
      </c>
      <c r="I169" s="31">
        <v>0.84699999999999998</v>
      </c>
      <c r="J169" s="31">
        <v>0.88119999999999998</v>
      </c>
      <c r="K169" s="31">
        <v>0.90700000000000003</v>
      </c>
      <c r="L169" s="31">
        <v>0.92700000000000005</v>
      </c>
      <c r="M169" s="31">
        <v>0.94269999999999998</v>
      </c>
      <c r="N169" s="31">
        <v>0.95520000000000005</v>
      </c>
      <c r="O169" s="31">
        <v>0.97350000000000003</v>
      </c>
      <c r="P169" s="31">
        <v>0.9859</v>
      </c>
      <c r="Q169" s="31">
        <v>0.99450000000000005</v>
      </c>
      <c r="R169" s="31">
        <v>1.0005999999999999</v>
      </c>
      <c r="S169" s="31">
        <v>1.0049999999999999</v>
      </c>
    </row>
    <row r="170" spans="1:19" hidden="1" outlineLevel="1">
      <c r="A170" s="37">
        <f t="shared" si="2"/>
        <v>165</v>
      </c>
      <c r="B170" s="30">
        <v>1.65</v>
      </c>
      <c r="C170" s="31">
        <v>0.61499999999999999</v>
      </c>
      <c r="D170" s="31">
        <v>0.68</v>
      </c>
      <c r="E170" s="31">
        <v>0.72909999999999997</v>
      </c>
      <c r="F170" s="31">
        <v>0.76780000000000004</v>
      </c>
      <c r="G170" s="31">
        <v>0.79900000000000004</v>
      </c>
      <c r="H170" s="31">
        <v>0.82469999999999999</v>
      </c>
      <c r="I170" s="31">
        <v>0.84619999999999995</v>
      </c>
      <c r="J170" s="31">
        <v>0.88060000000000005</v>
      </c>
      <c r="K170" s="31">
        <v>0.90659999999999996</v>
      </c>
      <c r="L170" s="31">
        <v>0.92659999999999998</v>
      </c>
      <c r="M170" s="31">
        <v>0.94240000000000002</v>
      </c>
      <c r="N170" s="31">
        <v>0.95499999999999996</v>
      </c>
      <c r="O170" s="31">
        <v>0.97340000000000004</v>
      </c>
      <c r="P170" s="31">
        <v>0.9859</v>
      </c>
      <c r="Q170" s="31">
        <v>0.99450000000000005</v>
      </c>
      <c r="R170" s="31">
        <v>1.0006999999999999</v>
      </c>
      <c r="S170" s="31">
        <v>1.0051000000000001</v>
      </c>
    </row>
    <row r="171" spans="1:19" hidden="1" outlineLevel="1">
      <c r="A171" s="37">
        <f t="shared" si="2"/>
        <v>166</v>
      </c>
      <c r="B171" s="30">
        <v>1.66</v>
      </c>
      <c r="C171" s="31">
        <v>0.61280000000000001</v>
      </c>
      <c r="D171" s="31">
        <v>0.67810000000000004</v>
      </c>
      <c r="E171" s="31">
        <v>0.72760000000000002</v>
      </c>
      <c r="F171" s="31">
        <v>0.76649999999999996</v>
      </c>
      <c r="G171" s="31">
        <v>0.79790000000000005</v>
      </c>
      <c r="H171" s="31">
        <v>0.82379999999999998</v>
      </c>
      <c r="I171" s="31">
        <v>0.84540000000000004</v>
      </c>
      <c r="J171" s="31">
        <v>0.88</v>
      </c>
      <c r="K171" s="31">
        <v>0.90610000000000002</v>
      </c>
      <c r="L171" s="31">
        <v>0.92630000000000001</v>
      </c>
      <c r="M171" s="31">
        <v>0.94210000000000005</v>
      </c>
      <c r="N171" s="31">
        <v>0.95479999999999998</v>
      </c>
      <c r="O171" s="31">
        <v>0.97330000000000005</v>
      </c>
      <c r="P171" s="31">
        <v>0.98580000000000001</v>
      </c>
      <c r="Q171" s="31">
        <v>0.99450000000000005</v>
      </c>
      <c r="R171" s="31">
        <v>1.0006999999999999</v>
      </c>
      <c r="S171" s="31">
        <v>1.0051000000000001</v>
      </c>
    </row>
    <row r="172" spans="1:19" hidden="1" outlineLevel="1">
      <c r="A172" s="37">
        <f t="shared" si="2"/>
        <v>167</v>
      </c>
      <c r="B172" s="30">
        <v>1.67</v>
      </c>
      <c r="C172" s="31">
        <v>0.61050000000000004</v>
      </c>
      <c r="D172" s="31">
        <v>0.67630000000000001</v>
      </c>
      <c r="E172" s="31">
        <v>0.72609999999999997</v>
      </c>
      <c r="F172" s="31">
        <v>0.76519999999999999</v>
      </c>
      <c r="G172" s="31">
        <v>0.79679999999999995</v>
      </c>
      <c r="H172" s="31">
        <v>0.82289999999999996</v>
      </c>
      <c r="I172" s="31">
        <v>0.84470000000000001</v>
      </c>
      <c r="J172" s="31">
        <v>0.87939999999999996</v>
      </c>
      <c r="K172" s="31">
        <v>0.90569999999999995</v>
      </c>
      <c r="L172" s="31">
        <v>0.92589999999999995</v>
      </c>
      <c r="M172" s="31">
        <v>0.94189999999999996</v>
      </c>
      <c r="N172" s="31">
        <v>0.9546</v>
      </c>
      <c r="O172" s="31">
        <v>0.97319999999999995</v>
      </c>
      <c r="P172" s="31">
        <v>0.98580000000000001</v>
      </c>
      <c r="Q172" s="31">
        <v>0.99460000000000004</v>
      </c>
      <c r="R172" s="31">
        <v>1.0007999999999999</v>
      </c>
      <c r="S172" s="31">
        <v>1.0052000000000001</v>
      </c>
    </row>
    <row r="173" spans="1:19" hidden="1" outlineLevel="1">
      <c r="A173" s="37">
        <f t="shared" si="2"/>
        <v>168</v>
      </c>
      <c r="B173" s="30">
        <v>1.68</v>
      </c>
      <c r="C173" s="31">
        <v>0.60829999999999995</v>
      </c>
      <c r="D173" s="31">
        <v>0.67449999999999999</v>
      </c>
      <c r="E173" s="31">
        <v>0.72460000000000002</v>
      </c>
      <c r="F173" s="31">
        <v>0.76400000000000001</v>
      </c>
      <c r="G173" s="31">
        <v>0.79579999999999995</v>
      </c>
      <c r="H173" s="31">
        <v>0.82199999999999995</v>
      </c>
      <c r="I173" s="31">
        <v>0.84389999999999998</v>
      </c>
      <c r="J173" s="31">
        <v>0.87880000000000003</v>
      </c>
      <c r="K173" s="31">
        <v>0.9052</v>
      </c>
      <c r="L173" s="31">
        <v>0.92559999999999998</v>
      </c>
      <c r="M173" s="31">
        <v>0.94159999999999999</v>
      </c>
      <c r="N173" s="31">
        <v>0.95440000000000003</v>
      </c>
      <c r="O173" s="31">
        <v>0.97309999999999997</v>
      </c>
      <c r="P173" s="31">
        <v>0.98580000000000001</v>
      </c>
      <c r="Q173" s="31">
        <v>0.99460000000000004</v>
      </c>
      <c r="R173" s="31">
        <v>1.0007999999999999</v>
      </c>
      <c r="S173" s="31">
        <v>1.0053000000000001</v>
      </c>
    </row>
    <row r="174" spans="1:19" hidden="1" outlineLevel="1">
      <c r="A174" s="37">
        <f t="shared" si="2"/>
        <v>169</v>
      </c>
      <c r="B174" s="30">
        <v>1.69</v>
      </c>
      <c r="C174" s="31">
        <v>0.60609999999999997</v>
      </c>
      <c r="D174" s="31">
        <v>0.67259999999999998</v>
      </c>
      <c r="E174" s="31">
        <v>0.72309999999999997</v>
      </c>
      <c r="F174" s="31">
        <v>0.76270000000000004</v>
      </c>
      <c r="G174" s="31">
        <v>0.79469999999999996</v>
      </c>
      <c r="H174" s="31">
        <v>0.82110000000000005</v>
      </c>
      <c r="I174" s="31">
        <v>0.84309999999999996</v>
      </c>
      <c r="J174" s="31">
        <v>0.87829999999999997</v>
      </c>
      <c r="K174" s="31">
        <v>0.90480000000000005</v>
      </c>
      <c r="L174" s="31">
        <v>0.92530000000000001</v>
      </c>
      <c r="M174" s="31">
        <v>0.94140000000000001</v>
      </c>
      <c r="N174" s="31">
        <v>0.95420000000000005</v>
      </c>
      <c r="O174" s="31">
        <v>0.97299999999999998</v>
      </c>
      <c r="P174" s="31">
        <v>0.98580000000000001</v>
      </c>
      <c r="Q174" s="31">
        <v>0.99460000000000004</v>
      </c>
      <c r="R174" s="31">
        <v>1.0007999999999999</v>
      </c>
      <c r="S174" s="31">
        <v>1.0053000000000001</v>
      </c>
    </row>
    <row r="175" spans="1:19" hidden="1" outlineLevel="1">
      <c r="A175" s="37">
        <f t="shared" si="2"/>
        <v>170</v>
      </c>
      <c r="B175" s="30">
        <v>1.7</v>
      </c>
      <c r="C175" s="31">
        <v>0.60389999999999999</v>
      </c>
      <c r="D175" s="31">
        <v>0.67079999999999995</v>
      </c>
      <c r="E175" s="31">
        <v>0.72160000000000002</v>
      </c>
      <c r="F175" s="31">
        <v>0.76149999999999995</v>
      </c>
      <c r="G175" s="31">
        <v>0.79359999999999997</v>
      </c>
      <c r="H175" s="31">
        <v>0.82010000000000005</v>
      </c>
      <c r="I175" s="31">
        <v>0.84230000000000005</v>
      </c>
      <c r="J175" s="31">
        <v>0.87770000000000004</v>
      </c>
      <c r="K175" s="31">
        <v>0.90429999999999999</v>
      </c>
      <c r="L175" s="31">
        <v>0.92490000000000006</v>
      </c>
      <c r="M175" s="31">
        <v>0.94110000000000005</v>
      </c>
      <c r="N175" s="31">
        <v>0.95399999999999996</v>
      </c>
      <c r="O175" s="31">
        <v>0.97289999999999999</v>
      </c>
      <c r="P175" s="31">
        <v>0.98570000000000002</v>
      </c>
      <c r="Q175" s="31">
        <v>0.99460000000000004</v>
      </c>
      <c r="R175" s="31">
        <v>1.0008999999999999</v>
      </c>
      <c r="S175" s="31">
        <v>1.0054000000000001</v>
      </c>
    </row>
    <row r="176" spans="1:19" hidden="1" outlineLevel="1">
      <c r="A176" s="37">
        <f t="shared" si="2"/>
        <v>171</v>
      </c>
      <c r="B176" s="30">
        <v>1.71</v>
      </c>
      <c r="C176" s="31">
        <v>0.6018</v>
      </c>
      <c r="D176" s="31">
        <v>0.66910000000000003</v>
      </c>
      <c r="E176" s="31">
        <v>0.72009999999999996</v>
      </c>
      <c r="F176" s="31">
        <v>0.76019999999999999</v>
      </c>
      <c r="G176" s="31">
        <v>0.79259999999999997</v>
      </c>
      <c r="H176" s="31">
        <v>0.81930000000000003</v>
      </c>
      <c r="I176" s="31">
        <v>0.84150000000000003</v>
      </c>
      <c r="J176" s="31">
        <v>0.87709999999999999</v>
      </c>
      <c r="K176" s="31">
        <v>0.90390000000000004</v>
      </c>
      <c r="L176" s="31">
        <v>0.92459999999999998</v>
      </c>
      <c r="M176" s="31">
        <v>0.94089999999999996</v>
      </c>
      <c r="N176" s="31">
        <v>0.95379999999999998</v>
      </c>
      <c r="O176" s="31">
        <v>0.97289999999999999</v>
      </c>
      <c r="P176" s="31">
        <v>0.98570000000000002</v>
      </c>
      <c r="Q176" s="31">
        <v>0.99460000000000004</v>
      </c>
      <c r="R176" s="31">
        <v>1.0008999999999999</v>
      </c>
      <c r="S176" s="31">
        <v>1.0055000000000001</v>
      </c>
    </row>
    <row r="177" spans="1:19" hidden="1" outlineLevel="1">
      <c r="A177" s="37">
        <f t="shared" si="2"/>
        <v>172</v>
      </c>
      <c r="B177" s="30">
        <v>1.72</v>
      </c>
      <c r="C177" s="31">
        <v>0.59960000000000002</v>
      </c>
      <c r="D177" s="31">
        <v>0.6673</v>
      </c>
      <c r="E177" s="31">
        <v>0.71860000000000002</v>
      </c>
      <c r="F177" s="31">
        <v>0.75900000000000001</v>
      </c>
      <c r="G177" s="31">
        <v>0.79149999999999998</v>
      </c>
      <c r="H177" s="31">
        <v>0.81840000000000002</v>
      </c>
      <c r="I177" s="31">
        <v>0.84079999999999999</v>
      </c>
      <c r="J177" s="31">
        <v>0.87649999999999995</v>
      </c>
      <c r="K177" s="31">
        <v>0.90349999999999997</v>
      </c>
      <c r="L177" s="31">
        <v>0.92430000000000001</v>
      </c>
      <c r="M177" s="31">
        <v>0.94059999999999999</v>
      </c>
      <c r="N177" s="31">
        <v>0.95369999999999999</v>
      </c>
      <c r="O177" s="31">
        <v>0.9728</v>
      </c>
      <c r="P177" s="31">
        <v>0.98570000000000002</v>
      </c>
      <c r="Q177" s="31">
        <v>0.99460000000000004</v>
      </c>
      <c r="R177" s="31">
        <v>1.0009999999999999</v>
      </c>
      <c r="S177" s="31">
        <v>1.0055000000000001</v>
      </c>
    </row>
    <row r="178" spans="1:19" hidden="1" outlineLevel="1">
      <c r="A178" s="37">
        <f t="shared" si="2"/>
        <v>173</v>
      </c>
      <c r="B178" s="30">
        <v>1.73</v>
      </c>
      <c r="C178" s="31">
        <v>0.59750000000000003</v>
      </c>
      <c r="D178" s="31">
        <v>0.66549999999999998</v>
      </c>
      <c r="E178" s="31">
        <v>0.71709999999999996</v>
      </c>
      <c r="F178" s="31">
        <v>0.75770000000000004</v>
      </c>
      <c r="G178" s="31">
        <v>0.79049999999999998</v>
      </c>
      <c r="H178" s="31">
        <v>0.8175</v>
      </c>
      <c r="I178" s="31">
        <v>0.84</v>
      </c>
      <c r="J178" s="31">
        <v>0.876</v>
      </c>
      <c r="K178" s="31">
        <v>0.90300000000000002</v>
      </c>
      <c r="L178" s="31">
        <v>0.92390000000000005</v>
      </c>
      <c r="M178" s="31">
        <v>0.94040000000000001</v>
      </c>
      <c r="N178" s="31">
        <v>0.95350000000000001</v>
      </c>
      <c r="O178" s="31">
        <v>0.97270000000000001</v>
      </c>
      <c r="P178" s="31">
        <v>0.98560000000000003</v>
      </c>
      <c r="Q178" s="31">
        <v>0.99460000000000004</v>
      </c>
      <c r="R178" s="31">
        <v>1.0009999999999999</v>
      </c>
      <c r="S178" s="31">
        <v>1.0056</v>
      </c>
    </row>
    <row r="179" spans="1:19" hidden="1" outlineLevel="1">
      <c r="A179" s="37">
        <f t="shared" si="2"/>
        <v>174</v>
      </c>
      <c r="B179" s="30">
        <v>1.74</v>
      </c>
      <c r="C179" s="31">
        <v>0.59540000000000004</v>
      </c>
      <c r="D179" s="31">
        <v>0.66369999999999996</v>
      </c>
      <c r="E179" s="31">
        <v>0.7157</v>
      </c>
      <c r="F179" s="31">
        <v>0.75649999999999995</v>
      </c>
      <c r="G179" s="31">
        <v>0.78949999999999998</v>
      </c>
      <c r="H179" s="31">
        <v>0.81659999999999999</v>
      </c>
      <c r="I179" s="31">
        <v>0.83930000000000005</v>
      </c>
      <c r="J179" s="31">
        <v>0.87539999999999996</v>
      </c>
      <c r="K179" s="31">
        <v>0.90259999999999996</v>
      </c>
      <c r="L179" s="31">
        <v>0.92359999999999998</v>
      </c>
      <c r="M179" s="31">
        <v>0.94010000000000005</v>
      </c>
      <c r="N179" s="31">
        <v>0.95330000000000004</v>
      </c>
      <c r="O179" s="31">
        <v>0.97260000000000002</v>
      </c>
      <c r="P179" s="31">
        <v>0.98560000000000003</v>
      </c>
      <c r="Q179" s="31">
        <v>0.99460000000000004</v>
      </c>
      <c r="R179" s="31">
        <v>1.0011000000000001</v>
      </c>
      <c r="S179" s="31">
        <v>1.0057</v>
      </c>
    </row>
    <row r="180" spans="1:19" hidden="1" outlineLevel="1">
      <c r="A180" s="37">
        <f t="shared" si="2"/>
        <v>175</v>
      </c>
      <c r="B180" s="30">
        <v>1.75</v>
      </c>
      <c r="C180" s="31">
        <v>0.59330000000000005</v>
      </c>
      <c r="D180" s="31">
        <v>0.66200000000000003</v>
      </c>
      <c r="E180" s="31">
        <v>0.71419999999999995</v>
      </c>
      <c r="F180" s="31">
        <v>0.75529999999999997</v>
      </c>
      <c r="G180" s="31">
        <v>0.78839999999999999</v>
      </c>
      <c r="H180" s="31">
        <v>0.81569999999999998</v>
      </c>
      <c r="I180" s="31">
        <v>0.83850000000000002</v>
      </c>
      <c r="J180" s="31">
        <v>0.87480000000000002</v>
      </c>
      <c r="K180" s="31">
        <v>0.9022</v>
      </c>
      <c r="L180" s="31">
        <v>0.92330000000000001</v>
      </c>
      <c r="M180" s="31">
        <v>0.93989999999999996</v>
      </c>
      <c r="N180" s="31">
        <v>0.95309999999999995</v>
      </c>
      <c r="O180" s="31">
        <v>0.97250000000000003</v>
      </c>
      <c r="P180" s="31">
        <v>0.98560000000000003</v>
      </c>
      <c r="Q180" s="31">
        <v>0.99470000000000003</v>
      </c>
      <c r="R180" s="31">
        <v>1.0011000000000001</v>
      </c>
      <c r="S180" s="31">
        <v>1.0057</v>
      </c>
    </row>
    <row r="181" spans="1:19" hidden="1" outlineLevel="1">
      <c r="A181" s="37">
        <f t="shared" si="2"/>
        <v>176</v>
      </c>
      <c r="B181" s="30">
        <v>1.76</v>
      </c>
      <c r="C181" s="31">
        <v>0.59130000000000005</v>
      </c>
      <c r="D181" s="31">
        <v>0.6603</v>
      </c>
      <c r="E181" s="31">
        <v>0.71279999999999999</v>
      </c>
      <c r="F181" s="31">
        <v>0.75409999999999999</v>
      </c>
      <c r="G181" s="31">
        <v>0.78739999999999999</v>
      </c>
      <c r="H181" s="31">
        <v>0.81479999999999997</v>
      </c>
      <c r="I181" s="31">
        <v>0.8377</v>
      </c>
      <c r="J181" s="31">
        <v>0.87429999999999997</v>
      </c>
      <c r="K181" s="31">
        <v>0.90169999999999995</v>
      </c>
      <c r="L181" s="31">
        <v>0.92300000000000004</v>
      </c>
      <c r="M181" s="31">
        <v>0.93959999999999999</v>
      </c>
      <c r="N181" s="31">
        <v>0.95289999999999997</v>
      </c>
      <c r="O181" s="31">
        <v>0.97240000000000004</v>
      </c>
      <c r="P181" s="31">
        <v>0.98550000000000004</v>
      </c>
      <c r="Q181" s="31">
        <v>0.99470000000000003</v>
      </c>
      <c r="R181" s="31">
        <v>1.0011000000000001</v>
      </c>
      <c r="S181" s="31">
        <v>1.0058</v>
      </c>
    </row>
    <row r="182" spans="1:19" hidden="1" outlineLevel="1">
      <c r="A182" s="37">
        <f t="shared" si="2"/>
        <v>177</v>
      </c>
      <c r="B182" s="30">
        <v>1.77</v>
      </c>
      <c r="C182" s="31">
        <v>0.58930000000000005</v>
      </c>
      <c r="D182" s="31">
        <v>0.65849999999999997</v>
      </c>
      <c r="E182" s="31">
        <v>0.71130000000000004</v>
      </c>
      <c r="F182" s="31">
        <v>0.75290000000000001</v>
      </c>
      <c r="G182" s="31">
        <v>0.78639999999999999</v>
      </c>
      <c r="H182" s="31">
        <v>0.81389999999999996</v>
      </c>
      <c r="I182" s="31">
        <v>0.83699999999999997</v>
      </c>
      <c r="J182" s="31">
        <v>0.87370000000000003</v>
      </c>
      <c r="K182" s="31">
        <v>0.90129999999999999</v>
      </c>
      <c r="L182" s="31">
        <v>0.92259999999999998</v>
      </c>
      <c r="M182" s="31">
        <v>0.93940000000000001</v>
      </c>
      <c r="N182" s="31">
        <v>0.95269999999999999</v>
      </c>
      <c r="O182" s="31">
        <v>0.97230000000000005</v>
      </c>
      <c r="P182" s="31">
        <v>0.98550000000000004</v>
      </c>
      <c r="Q182" s="31">
        <v>0.99470000000000003</v>
      </c>
      <c r="R182" s="31">
        <v>1.0012000000000001</v>
      </c>
      <c r="S182" s="31">
        <v>1.0059</v>
      </c>
    </row>
    <row r="183" spans="1:19" hidden="1" outlineLevel="1">
      <c r="A183" s="37">
        <f t="shared" si="2"/>
        <v>178</v>
      </c>
      <c r="B183" s="30">
        <v>1.78</v>
      </c>
      <c r="C183" s="31">
        <v>0.58730000000000004</v>
      </c>
      <c r="D183" s="31">
        <v>0.65680000000000005</v>
      </c>
      <c r="E183" s="31">
        <v>0.70989999999999998</v>
      </c>
      <c r="F183" s="31">
        <v>0.75170000000000003</v>
      </c>
      <c r="G183" s="31">
        <v>0.7853</v>
      </c>
      <c r="H183" s="31">
        <v>0.81310000000000004</v>
      </c>
      <c r="I183" s="31">
        <v>0.83620000000000005</v>
      </c>
      <c r="J183" s="31">
        <v>0.87309999999999999</v>
      </c>
      <c r="K183" s="31">
        <v>0.90090000000000003</v>
      </c>
      <c r="L183" s="31">
        <v>0.92230000000000001</v>
      </c>
      <c r="M183" s="31">
        <v>0.93910000000000005</v>
      </c>
      <c r="N183" s="31">
        <v>0.9526</v>
      </c>
      <c r="O183" s="31">
        <v>0.97219999999999995</v>
      </c>
      <c r="P183" s="31">
        <v>0.98550000000000004</v>
      </c>
      <c r="Q183" s="31">
        <v>0.99470000000000003</v>
      </c>
      <c r="R183" s="31">
        <v>1.0012000000000001</v>
      </c>
      <c r="S183" s="31">
        <v>1.0059</v>
      </c>
    </row>
    <row r="184" spans="1:19" hidden="1" outlineLevel="1">
      <c r="A184" s="37">
        <f t="shared" si="2"/>
        <v>179</v>
      </c>
      <c r="B184" s="30">
        <v>1.79</v>
      </c>
      <c r="C184" s="31">
        <v>0.58530000000000004</v>
      </c>
      <c r="D184" s="31">
        <v>0.6552</v>
      </c>
      <c r="E184" s="31">
        <v>0.70850000000000002</v>
      </c>
      <c r="F184" s="31">
        <v>0.75049999999999994</v>
      </c>
      <c r="G184" s="31">
        <v>0.7843</v>
      </c>
      <c r="H184" s="31">
        <v>0.81220000000000003</v>
      </c>
      <c r="I184" s="31">
        <v>0.83550000000000002</v>
      </c>
      <c r="J184" s="31">
        <v>0.87260000000000004</v>
      </c>
      <c r="K184" s="31">
        <v>0.90049999999999997</v>
      </c>
      <c r="L184" s="31">
        <v>0.92200000000000004</v>
      </c>
      <c r="M184" s="31">
        <v>0.93889999999999996</v>
      </c>
      <c r="N184" s="31">
        <v>0.95240000000000002</v>
      </c>
      <c r="O184" s="31">
        <v>0.97209999999999996</v>
      </c>
      <c r="P184" s="31">
        <v>0.98550000000000004</v>
      </c>
      <c r="Q184" s="31">
        <v>0.99470000000000003</v>
      </c>
      <c r="R184" s="31">
        <v>1.0013000000000001</v>
      </c>
      <c r="S184" s="31">
        <v>1.006</v>
      </c>
    </row>
    <row r="185" spans="1:19" hidden="1" outlineLevel="1">
      <c r="A185" s="37">
        <f t="shared" si="2"/>
        <v>180</v>
      </c>
      <c r="B185" s="30">
        <v>1.8</v>
      </c>
      <c r="C185" s="31">
        <v>0.58330000000000004</v>
      </c>
      <c r="D185" s="31">
        <v>0.65349999999999997</v>
      </c>
      <c r="E185" s="31">
        <v>0.70709999999999995</v>
      </c>
      <c r="F185" s="31">
        <v>0.74929999999999997</v>
      </c>
      <c r="G185" s="31">
        <v>0.7833</v>
      </c>
      <c r="H185" s="31">
        <v>0.81130000000000002</v>
      </c>
      <c r="I185" s="31">
        <v>0.83479999999999999</v>
      </c>
      <c r="J185" s="31">
        <v>0.872</v>
      </c>
      <c r="K185" s="31">
        <v>0.9</v>
      </c>
      <c r="L185" s="31">
        <v>0.92169999999999996</v>
      </c>
      <c r="M185" s="31">
        <v>0.93869999999999998</v>
      </c>
      <c r="N185" s="31">
        <v>0.95220000000000005</v>
      </c>
      <c r="O185" s="31">
        <v>0.97209999999999996</v>
      </c>
      <c r="P185" s="31">
        <v>0.98540000000000005</v>
      </c>
      <c r="Q185" s="31">
        <v>0.99470000000000003</v>
      </c>
      <c r="R185" s="31">
        <v>1.0013000000000001</v>
      </c>
      <c r="S185" s="31">
        <v>1.0061</v>
      </c>
    </row>
    <row r="186" spans="1:19" hidden="1" outlineLevel="1">
      <c r="A186" s="37">
        <f t="shared" si="2"/>
        <v>181</v>
      </c>
      <c r="B186" s="30">
        <v>1.81</v>
      </c>
      <c r="C186" s="31">
        <v>0.58140000000000003</v>
      </c>
      <c r="D186" s="31">
        <v>0.65180000000000005</v>
      </c>
      <c r="E186" s="31">
        <v>0.70569999999999999</v>
      </c>
      <c r="F186" s="31">
        <v>0.74809999999999999</v>
      </c>
      <c r="G186" s="31">
        <v>0.7823</v>
      </c>
      <c r="H186" s="31">
        <v>0.8105</v>
      </c>
      <c r="I186" s="31">
        <v>0.83399999999999996</v>
      </c>
      <c r="J186" s="31">
        <v>0.87150000000000005</v>
      </c>
      <c r="K186" s="31">
        <v>0.89959999999999996</v>
      </c>
      <c r="L186" s="31">
        <v>0.9214</v>
      </c>
      <c r="M186" s="31">
        <v>0.93840000000000001</v>
      </c>
      <c r="N186" s="31">
        <v>0.95199999999999996</v>
      </c>
      <c r="O186" s="31">
        <v>0.97199999999999998</v>
      </c>
      <c r="P186" s="31">
        <v>0.98540000000000005</v>
      </c>
      <c r="Q186" s="31">
        <v>0.99480000000000002</v>
      </c>
      <c r="R186" s="31">
        <v>1.0014000000000001</v>
      </c>
      <c r="S186" s="31">
        <v>1.0062</v>
      </c>
    </row>
    <row r="187" spans="1:19" hidden="1" outlineLevel="1">
      <c r="A187" s="37">
        <f t="shared" si="2"/>
        <v>182</v>
      </c>
      <c r="B187" s="30">
        <v>1.82</v>
      </c>
      <c r="C187" s="31">
        <v>0.57950000000000002</v>
      </c>
      <c r="D187" s="31">
        <v>0.6502</v>
      </c>
      <c r="E187" s="31">
        <v>0.70430000000000004</v>
      </c>
      <c r="F187" s="31">
        <v>0.74690000000000001</v>
      </c>
      <c r="G187" s="31">
        <v>0.78129999999999999</v>
      </c>
      <c r="H187" s="31">
        <v>0.80959999999999999</v>
      </c>
      <c r="I187" s="31">
        <v>0.83330000000000004</v>
      </c>
      <c r="J187" s="31">
        <v>0.87090000000000001</v>
      </c>
      <c r="K187" s="31">
        <v>0.8992</v>
      </c>
      <c r="L187" s="31">
        <v>0.92100000000000004</v>
      </c>
      <c r="M187" s="31">
        <v>0.93820000000000003</v>
      </c>
      <c r="N187" s="31">
        <v>0.95189999999999997</v>
      </c>
      <c r="O187" s="31">
        <v>0.97189999999999999</v>
      </c>
      <c r="P187" s="31">
        <v>0.98540000000000005</v>
      </c>
      <c r="Q187" s="31">
        <v>0.99480000000000002</v>
      </c>
      <c r="R187" s="31">
        <v>1.0014000000000001</v>
      </c>
      <c r="S187" s="31">
        <v>1.0062</v>
      </c>
    </row>
    <row r="188" spans="1:19" hidden="1" outlineLevel="1">
      <c r="A188" s="37">
        <f t="shared" si="2"/>
        <v>183</v>
      </c>
      <c r="B188" s="30">
        <v>1.83</v>
      </c>
      <c r="C188" s="31">
        <v>0.57769999999999999</v>
      </c>
      <c r="D188" s="31">
        <v>0.64849999999999997</v>
      </c>
      <c r="E188" s="31">
        <v>0.70289999999999997</v>
      </c>
      <c r="F188" s="31">
        <v>0.74570000000000003</v>
      </c>
      <c r="G188" s="31">
        <v>0.78029999999999999</v>
      </c>
      <c r="H188" s="31">
        <v>0.80879999999999996</v>
      </c>
      <c r="I188" s="31">
        <v>0.83250000000000002</v>
      </c>
      <c r="J188" s="31">
        <v>0.87039999999999995</v>
      </c>
      <c r="K188" s="31">
        <v>0.89880000000000004</v>
      </c>
      <c r="L188" s="31">
        <v>0.92069999999999996</v>
      </c>
      <c r="M188" s="31">
        <v>0.93789999999999996</v>
      </c>
      <c r="N188" s="31">
        <v>0.95169999999999999</v>
      </c>
      <c r="O188" s="31">
        <v>0.9718</v>
      </c>
      <c r="P188" s="31">
        <v>0.98540000000000005</v>
      </c>
      <c r="Q188" s="31">
        <v>0.99480000000000002</v>
      </c>
      <c r="R188" s="31">
        <v>1.0015000000000001</v>
      </c>
      <c r="S188" s="31">
        <v>1.0063</v>
      </c>
    </row>
    <row r="189" spans="1:19" hidden="1" outlineLevel="1">
      <c r="A189" s="37">
        <f t="shared" si="2"/>
        <v>184</v>
      </c>
      <c r="B189" s="30">
        <v>1.84</v>
      </c>
      <c r="C189" s="31">
        <v>0.57579999999999998</v>
      </c>
      <c r="D189" s="31">
        <v>0.64690000000000003</v>
      </c>
      <c r="E189" s="31">
        <v>0.70150000000000001</v>
      </c>
      <c r="F189" s="31">
        <v>0.74460000000000004</v>
      </c>
      <c r="G189" s="31">
        <v>0.77929999999999999</v>
      </c>
      <c r="H189" s="31">
        <v>0.80789999999999995</v>
      </c>
      <c r="I189" s="31">
        <v>0.83179999999999998</v>
      </c>
      <c r="J189" s="31">
        <v>0.86980000000000002</v>
      </c>
      <c r="K189" s="31">
        <v>0.89839999999999998</v>
      </c>
      <c r="L189" s="31">
        <v>0.9204</v>
      </c>
      <c r="M189" s="31">
        <v>0.93769999999999998</v>
      </c>
      <c r="N189" s="31">
        <v>0.95150000000000001</v>
      </c>
      <c r="O189" s="31">
        <v>0.97170000000000001</v>
      </c>
      <c r="P189" s="31">
        <v>0.98540000000000005</v>
      </c>
      <c r="Q189" s="31">
        <v>0.99480000000000002</v>
      </c>
      <c r="R189" s="31">
        <v>1.0015000000000001</v>
      </c>
      <c r="S189" s="31">
        <v>1.0064</v>
      </c>
    </row>
    <row r="190" spans="1:19" hidden="1" outlineLevel="1">
      <c r="A190" s="37">
        <f t="shared" si="2"/>
        <v>185</v>
      </c>
      <c r="B190" s="30">
        <v>1.85</v>
      </c>
      <c r="C190" s="31">
        <v>0.57399999999999995</v>
      </c>
      <c r="D190" s="31">
        <v>0.64529999999999998</v>
      </c>
      <c r="E190" s="31">
        <v>0.70009999999999994</v>
      </c>
      <c r="F190" s="31">
        <v>0.74339999999999995</v>
      </c>
      <c r="G190" s="31">
        <v>0.77829999999999999</v>
      </c>
      <c r="H190" s="31">
        <v>0.80710000000000004</v>
      </c>
      <c r="I190" s="31">
        <v>0.83109999999999995</v>
      </c>
      <c r="J190" s="31">
        <v>0.86929999999999996</v>
      </c>
      <c r="K190" s="31">
        <v>0.89800000000000002</v>
      </c>
      <c r="L190" s="31">
        <v>0.92010000000000003</v>
      </c>
      <c r="M190" s="31">
        <v>0.9375</v>
      </c>
      <c r="N190" s="31">
        <v>0.95130000000000003</v>
      </c>
      <c r="O190" s="31">
        <v>0.97160000000000002</v>
      </c>
      <c r="P190" s="31">
        <v>0.98529999999999995</v>
      </c>
      <c r="Q190" s="31">
        <v>0.99480000000000002</v>
      </c>
      <c r="R190" s="31">
        <v>1.0016</v>
      </c>
      <c r="S190" s="31">
        <v>1.0064</v>
      </c>
    </row>
    <row r="191" spans="1:19" hidden="1" outlineLevel="1">
      <c r="A191" s="37">
        <f t="shared" si="2"/>
        <v>186</v>
      </c>
      <c r="B191" s="30">
        <v>1.86</v>
      </c>
      <c r="C191" s="31">
        <v>0.57220000000000004</v>
      </c>
      <c r="D191" s="31">
        <v>0.64370000000000005</v>
      </c>
      <c r="E191" s="31">
        <v>0.69879999999999998</v>
      </c>
      <c r="F191" s="31">
        <v>0.74219999999999997</v>
      </c>
      <c r="G191" s="31">
        <v>0.77729999999999999</v>
      </c>
      <c r="H191" s="31">
        <v>0.80620000000000003</v>
      </c>
      <c r="I191" s="31">
        <v>0.83040000000000003</v>
      </c>
      <c r="J191" s="31">
        <v>0.86870000000000003</v>
      </c>
      <c r="K191" s="31">
        <v>0.89759999999999995</v>
      </c>
      <c r="L191" s="31">
        <v>0.91979999999999995</v>
      </c>
      <c r="M191" s="31">
        <v>0.93720000000000003</v>
      </c>
      <c r="N191" s="31">
        <v>0.95120000000000005</v>
      </c>
      <c r="O191" s="31">
        <v>0.97160000000000002</v>
      </c>
      <c r="P191" s="31">
        <v>0.98529999999999995</v>
      </c>
      <c r="Q191" s="31">
        <v>0.99490000000000001</v>
      </c>
      <c r="R191" s="31">
        <v>1.0016</v>
      </c>
      <c r="S191" s="31">
        <v>1.0065</v>
      </c>
    </row>
    <row r="192" spans="1:19" hidden="1" outlineLevel="1">
      <c r="A192" s="37">
        <f t="shared" si="2"/>
        <v>187</v>
      </c>
      <c r="B192" s="30">
        <v>1.87</v>
      </c>
      <c r="C192" s="31">
        <v>0.57050000000000001</v>
      </c>
      <c r="D192" s="31">
        <v>0.6421</v>
      </c>
      <c r="E192" s="31">
        <v>0.69740000000000002</v>
      </c>
      <c r="F192" s="31">
        <v>0.74109999999999998</v>
      </c>
      <c r="G192" s="31">
        <v>0.77639999999999998</v>
      </c>
      <c r="H192" s="31">
        <v>0.8054</v>
      </c>
      <c r="I192" s="31">
        <v>0.82969999999999999</v>
      </c>
      <c r="J192" s="31">
        <v>0.86819999999999997</v>
      </c>
      <c r="K192" s="31">
        <v>0.89710000000000001</v>
      </c>
      <c r="L192" s="31">
        <v>0.91949999999999998</v>
      </c>
      <c r="M192" s="31">
        <v>0.93700000000000006</v>
      </c>
      <c r="N192" s="31">
        <v>0.95099999999999996</v>
      </c>
      <c r="O192" s="31">
        <v>0.97150000000000003</v>
      </c>
      <c r="P192" s="31">
        <v>0.98529999999999995</v>
      </c>
      <c r="Q192" s="31">
        <v>0.99490000000000001</v>
      </c>
      <c r="R192" s="31">
        <v>1.0017</v>
      </c>
      <c r="S192" s="31">
        <v>1.0065999999999999</v>
      </c>
    </row>
    <row r="193" spans="1:19" hidden="1" outlineLevel="1">
      <c r="A193" s="37">
        <f t="shared" si="2"/>
        <v>188</v>
      </c>
      <c r="B193" s="30">
        <v>1.88</v>
      </c>
      <c r="C193" s="31">
        <v>0.56869999999999998</v>
      </c>
      <c r="D193" s="31">
        <v>0.64059999999999995</v>
      </c>
      <c r="E193" s="31">
        <v>0.69610000000000005</v>
      </c>
      <c r="F193" s="31">
        <v>0.74</v>
      </c>
      <c r="G193" s="31">
        <v>0.77539999999999998</v>
      </c>
      <c r="H193" s="31">
        <v>0.80459999999999998</v>
      </c>
      <c r="I193" s="31">
        <v>0.82889999999999997</v>
      </c>
      <c r="J193" s="31">
        <v>0.86770000000000003</v>
      </c>
      <c r="K193" s="31">
        <v>0.89670000000000005</v>
      </c>
      <c r="L193" s="31">
        <v>0.91920000000000002</v>
      </c>
      <c r="M193" s="31">
        <v>0.93679999999999997</v>
      </c>
      <c r="N193" s="31">
        <v>0.95079999999999998</v>
      </c>
      <c r="O193" s="31">
        <v>0.97140000000000004</v>
      </c>
      <c r="P193" s="31">
        <v>0.98529999999999995</v>
      </c>
      <c r="Q193" s="31">
        <v>0.99490000000000001</v>
      </c>
      <c r="R193" s="31">
        <v>1.0017</v>
      </c>
      <c r="S193" s="31">
        <v>1.0065999999999999</v>
      </c>
    </row>
    <row r="194" spans="1:19" hidden="1" outlineLevel="1">
      <c r="A194" s="37">
        <f t="shared" si="2"/>
        <v>189</v>
      </c>
      <c r="B194" s="30">
        <v>1.89</v>
      </c>
      <c r="C194" s="31">
        <v>0.56699999999999995</v>
      </c>
      <c r="D194" s="31">
        <v>0.63900000000000001</v>
      </c>
      <c r="E194" s="31">
        <v>0.69479999999999997</v>
      </c>
      <c r="F194" s="31">
        <v>0.73880000000000001</v>
      </c>
      <c r="G194" s="31">
        <v>0.77439999999999998</v>
      </c>
      <c r="H194" s="31">
        <v>0.80369999999999997</v>
      </c>
      <c r="I194" s="31">
        <v>0.82820000000000005</v>
      </c>
      <c r="J194" s="31">
        <v>0.86709999999999998</v>
      </c>
      <c r="K194" s="31">
        <v>0.89629999999999999</v>
      </c>
      <c r="L194" s="31">
        <v>0.91890000000000005</v>
      </c>
      <c r="M194" s="31">
        <v>0.93659999999999999</v>
      </c>
      <c r="N194" s="31">
        <v>0.95069999999999999</v>
      </c>
      <c r="O194" s="31">
        <v>0.97130000000000005</v>
      </c>
      <c r="P194" s="31">
        <v>0.98529999999999995</v>
      </c>
      <c r="Q194" s="31">
        <v>0.99490000000000001</v>
      </c>
      <c r="R194" s="31">
        <v>1.0018</v>
      </c>
      <c r="S194" s="31">
        <v>1.0066999999999999</v>
      </c>
    </row>
    <row r="195" spans="1:19" hidden="1" outlineLevel="1">
      <c r="A195" s="37">
        <f t="shared" si="2"/>
        <v>190</v>
      </c>
      <c r="B195" s="30">
        <v>1.9</v>
      </c>
      <c r="C195" s="31">
        <v>0.56540000000000001</v>
      </c>
      <c r="D195" s="31">
        <v>0.63749999999999996</v>
      </c>
      <c r="E195" s="31">
        <v>0.69340000000000002</v>
      </c>
      <c r="F195" s="31">
        <v>0.73770000000000002</v>
      </c>
      <c r="G195" s="31">
        <v>0.77349999999999997</v>
      </c>
      <c r="H195" s="31">
        <v>0.80289999999999995</v>
      </c>
      <c r="I195" s="31">
        <v>0.82750000000000001</v>
      </c>
      <c r="J195" s="31">
        <v>0.86660000000000004</v>
      </c>
      <c r="K195" s="31">
        <v>0.89590000000000003</v>
      </c>
      <c r="L195" s="31">
        <v>0.91859999999999997</v>
      </c>
      <c r="M195" s="31">
        <v>0.93630000000000002</v>
      </c>
      <c r="N195" s="31">
        <v>0.95050000000000001</v>
      </c>
      <c r="O195" s="31">
        <v>0.97119999999999995</v>
      </c>
      <c r="P195" s="31">
        <v>0.98519999999999996</v>
      </c>
      <c r="Q195" s="31">
        <v>0.995</v>
      </c>
      <c r="R195" s="31">
        <v>1.0018</v>
      </c>
      <c r="S195" s="31">
        <v>1.0067999999999999</v>
      </c>
    </row>
    <row r="196" spans="1:19" hidden="1" outlineLevel="1">
      <c r="A196" s="37">
        <f t="shared" si="2"/>
        <v>191</v>
      </c>
      <c r="B196" s="30">
        <v>1.91</v>
      </c>
      <c r="C196" s="31">
        <v>0.56369999999999998</v>
      </c>
      <c r="D196" s="31">
        <v>0.63600000000000001</v>
      </c>
      <c r="E196" s="31">
        <v>0.69210000000000005</v>
      </c>
      <c r="F196" s="31">
        <v>0.73660000000000003</v>
      </c>
      <c r="G196" s="31">
        <v>0.77249999999999996</v>
      </c>
      <c r="H196" s="31">
        <v>0.80210000000000004</v>
      </c>
      <c r="I196" s="31">
        <v>0.82679999999999998</v>
      </c>
      <c r="J196" s="31">
        <v>0.86609999999999998</v>
      </c>
      <c r="K196" s="31">
        <v>0.89549999999999996</v>
      </c>
      <c r="L196" s="31">
        <v>0.91830000000000001</v>
      </c>
      <c r="M196" s="31">
        <v>0.93610000000000004</v>
      </c>
      <c r="N196" s="31">
        <v>0.95030000000000003</v>
      </c>
      <c r="O196" s="31">
        <v>0.97119999999999995</v>
      </c>
      <c r="P196" s="31">
        <v>0.98519999999999996</v>
      </c>
      <c r="Q196" s="31">
        <v>0.995</v>
      </c>
      <c r="R196" s="31">
        <v>1.0019</v>
      </c>
      <c r="S196" s="31">
        <v>1.0068999999999999</v>
      </c>
    </row>
    <row r="197" spans="1:19" hidden="1" outlineLevel="1">
      <c r="A197" s="37">
        <f t="shared" si="2"/>
        <v>192</v>
      </c>
      <c r="B197" s="30">
        <v>1.92</v>
      </c>
      <c r="C197" s="31">
        <v>0.56210000000000004</v>
      </c>
      <c r="D197" s="31">
        <v>0.63449999999999995</v>
      </c>
      <c r="E197" s="31">
        <v>0.69079999999999997</v>
      </c>
      <c r="F197" s="31">
        <v>0.73550000000000004</v>
      </c>
      <c r="G197" s="31">
        <v>0.77159999999999995</v>
      </c>
      <c r="H197" s="31">
        <v>0.80130000000000001</v>
      </c>
      <c r="I197" s="31">
        <v>0.82609999999999995</v>
      </c>
      <c r="J197" s="31">
        <v>0.86560000000000004</v>
      </c>
      <c r="K197" s="31">
        <v>0.89510000000000001</v>
      </c>
      <c r="L197" s="31">
        <v>0.91800000000000004</v>
      </c>
      <c r="M197" s="31">
        <v>0.93589999999999995</v>
      </c>
      <c r="N197" s="31">
        <v>0.95020000000000004</v>
      </c>
      <c r="O197" s="31">
        <v>0.97109999999999996</v>
      </c>
      <c r="P197" s="31">
        <v>0.98519999999999996</v>
      </c>
      <c r="Q197" s="31">
        <v>0.995</v>
      </c>
      <c r="R197" s="31">
        <v>1.002</v>
      </c>
      <c r="S197" s="31">
        <v>1.0068999999999999</v>
      </c>
    </row>
    <row r="198" spans="1:19" hidden="1" outlineLevel="1">
      <c r="A198" s="37">
        <f t="shared" si="2"/>
        <v>193</v>
      </c>
      <c r="B198" s="30">
        <v>1.93</v>
      </c>
      <c r="C198" s="31">
        <v>0.56059999999999999</v>
      </c>
      <c r="D198" s="31">
        <v>0.63300000000000001</v>
      </c>
      <c r="E198" s="31">
        <v>0.6895</v>
      </c>
      <c r="F198" s="31">
        <v>0.73440000000000005</v>
      </c>
      <c r="G198" s="31">
        <v>0.77059999999999995</v>
      </c>
      <c r="H198" s="31">
        <v>0.80049999999999999</v>
      </c>
      <c r="I198" s="31">
        <v>0.82540000000000002</v>
      </c>
      <c r="J198" s="31">
        <v>0.86499999999999999</v>
      </c>
      <c r="K198" s="31">
        <v>0.89470000000000005</v>
      </c>
      <c r="L198" s="31">
        <v>0.91769999999999996</v>
      </c>
      <c r="M198" s="31">
        <v>0.93569999999999998</v>
      </c>
      <c r="N198" s="31">
        <v>0.95</v>
      </c>
      <c r="O198" s="31">
        <v>0.97099999999999997</v>
      </c>
      <c r="P198" s="31">
        <v>0.98519999999999996</v>
      </c>
      <c r="Q198" s="31">
        <v>0.995</v>
      </c>
      <c r="R198" s="31">
        <v>1.002</v>
      </c>
      <c r="S198" s="31">
        <v>1.0069999999999999</v>
      </c>
    </row>
    <row r="199" spans="1:19" hidden="1" outlineLevel="1">
      <c r="A199" s="37">
        <f t="shared" ref="A199:A262" si="3">ROW(B199)-ROW($B$5)</f>
        <v>194</v>
      </c>
      <c r="B199" s="30">
        <v>1.94</v>
      </c>
      <c r="C199" s="31">
        <v>0.55900000000000005</v>
      </c>
      <c r="D199" s="31">
        <v>0.63160000000000005</v>
      </c>
      <c r="E199" s="31">
        <v>0.68830000000000002</v>
      </c>
      <c r="F199" s="31">
        <v>0.73329999999999995</v>
      </c>
      <c r="G199" s="31">
        <v>0.76970000000000005</v>
      </c>
      <c r="H199" s="31">
        <v>0.79969999999999997</v>
      </c>
      <c r="I199" s="31">
        <v>0.82469999999999999</v>
      </c>
      <c r="J199" s="31">
        <v>0.86450000000000005</v>
      </c>
      <c r="K199" s="31">
        <v>0.89429999999999998</v>
      </c>
      <c r="L199" s="31">
        <v>0.91739999999999999</v>
      </c>
      <c r="M199" s="31">
        <v>0.93540000000000001</v>
      </c>
      <c r="N199" s="31">
        <v>0.94979999999999998</v>
      </c>
      <c r="O199" s="31">
        <v>0.97089999999999999</v>
      </c>
      <c r="P199" s="31">
        <v>0.98519999999999996</v>
      </c>
      <c r="Q199" s="31">
        <v>0.99509999999999998</v>
      </c>
      <c r="R199" s="31">
        <v>1.0021</v>
      </c>
      <c r="S199" s="31">
        <v>1.0071000000000001</v>
      </c>
    </row>
    <row r="200" spans="1:19" hidden="1" outlineLevel="1">
      <c r="A200" s="37">
        <f t="shared" si="3"/>
        <v>195</v>
      </c>
      <c r="B200" s="30">
        <v>1.95</v>
      </c>
      <c r="C200" s="31">
        <v>0.5575</v>
      </c>
      <c r="D200" s="31">
        <v>0.63009999999999999</v>
      </c>
      <c r="E200" s="31">
        <v>0.68700000000000006</v>
      </c>
      <c r="F200" s="31">
        <v>0.73219999999999996</v>
      </c>
      <c r="G200" s="31">
        <v>0.76880000000000004</v>
      </c>
      <c r="H200" s="31">
        <v>0.79890000000000005</v>
      </c>
      <c r="I200" s="31">
        <v>0.82399999999999995</v>
      </c>
      <c r="J200" s="31">
        <v>0.86399999999999999</v>
      </c>
      <c r="K200" s="31">
        <v>0.89400000000000002</v>
      </c>
      <c r="L200" s="31">
        <v>0.91710000000000003</v>
      </c>
      <c r="M200" s="31">
        <v>0.93520000000000003</v>
      </c>
      <c r="N200" s="31">
        <v>0.94969999999999999</v>
      </c>
      <c r="O200" s="31">
        <v>0.97089999999999999</v>
      </c>
      <c r="P200" s="31">
        <v>0.98519999999999996</v>
      </c>
      <c r="Q200" s="31">
        <v>0.99509999999999998</v>
      </c>
      <c r="R200" s="31">
        <v>1.0021</v>
      </c>
      <c r="S200" s="31">
        <v>1.0072000000000001</v>
      </c>
    </row>
    <row r="201" spans="1:19" hidden="1" outlineLevel="1">
      <c r="A201" s="37">
        <f t="shared" si="3"/>
        <v>196</v>
      </c>
      <c r="B201" s="30">
        <v>1.96</v>
      </c>
      <c r="C201" s="31">
        <v>0.55600000000000005</v>
      </c>
      <c r="D201" s="31">
        <v>0.62870000000000004</v>
      </c>
      <c r="E201" s="31">
        <v>0.68579999999999997</v>
      </c>
      <c r="F201" s="31">
        <v>0.73109999999999997</v>
      </c>
      <c r="G201" s="31">
        <v>0.76780000000000004</v>
      </c>
      <c r="H201" s="31">
        <v>0.79810000000000003</v>
      </c>
      <c r="I201" s="31">
        <v>0.82340000000000002</v>
      </c>
      <c r="J201" s="31">
        <v>0.86350000000000005</v>
      </c>
      <c r="K201" s="31">
        <v>0.89359999999999995</v>
      </c>
      <c r="L201" s="31">
        <v>0.91679999999999995</v>
      </c>
      <c r="M201" s="31">
        <v>0.93500000000000005</v>
      </c>
      <c r="N201" s="31">
        <v>0.94950000000000001</v>
      </c>
      <c r="O201" s="31">
        <v>0.9708</v>
      </c>
      <c r="P201" s="31">
        <v>0.98519999999999996</v>
      </c>
      <c r="Q201" s="31">
        <v>0.99509999999999998</v>
      </c>
      <c r="R201" s="31">
        <v>1.0022</v>
      </c>
      <c r="S201" s="31">
        <v>1.0072000000000001</v>
      </c>
    </row>
    <row r="202" spans="1:19" hidden="1" outlineLevel="1">
      <c r="A202" s="37">
        <f t="shared" si="3"/>
        <v>197</v>
      </c>
      <c r="B202" s="30">
        <v>1.97</v>
      </c>
      <c r="C202" s="31">
        <v>0.55449999999999999</v>
      </c>
      <c r="D202" s="31">
        <v>0.62729999999999997</v>
      </c>
      <c r="E202" s="31">
        <v>0.6845</v>
      </c>
      <c r="F202" s="31">
        <v>0.73</v>
      </c>
      <c r="G202" s="31">
        <v>0.76690000000000003</v>
      </c>
      <c r="H202" s="31">
        <v>0.79730000000000001</v>
      </c>
      <c r="I202" s="31">
        <v>0.82269999999999999</v>
      </c>
      <c r="J202" s="31">
        <v>0.86299999999999999</v>
      </c>
      <c r="K202" s="31">
        <v>0.89319999999999999</v>
      </c>
      <c r="L202" s="31">
        <v>0.91649999999999998</v>
      </c>
      <c r="M202" s="31">
        <v>0.93479999999999996</v>
      </c>
      <c r="N202" s="31">
        <v>0.94940000000000002</v>
      </c>
      <c r="O202" s="31">
        <v>0.97070000000000001</v>
      </c>
      <c r="P202" s="31">
        <v>0.98509999999999998</v>
      </c>
      <c r="Q202" s="31">
        <v>0.99509999999999998</v>
      </c>
      <c r="R202" s="31">
        <v>1.0022</v>
      </c>
      <c r="S202" s="31">
        <v>1.0073000000000001</v>
      </c>
    </row>
    <row r="203" spans="1:19" hidden="1" outlineLevel="1">
      <c r="A203" s="37">
        <f t="shared" si="3"/>
        <v>198</v>
      </c>
      <c r="B203" s="30">
        <v>1.98</v>
      </c>
      <c r="C203" s="31">
        <v>0.55310000000000004</v>
      </c>
      <c r="D203" s="31">
        <v>0.62590000000000001</v>
      </c>
      <c r="E203" s="31">
        <v>0.68330000000000002</v>
      </c>
      <c r="F203" s="31">
        <v>0.72899999999999998</v>
      </c>
      <c r="G203" s="31">
        <v>0.76600000000000001</v>
      </c>
      <c r="H203" s="31">
        <v>0.79649999999999999</v>
      </c>
      <c r="I203" s="31">
        <v>0.82199999999999995</v>
      </c>
      <c r="J203" s="31">
        <v>0.86250000000000004</v>
      </c>
      <c r="K203" s="31">
        <v>0.89280000000000004</v>
      </c>
      <c r="L203" s="31">
        <v>0.91620000000000001</v>
      </c>
      <c r="M203" s="31">
        <v>0.93459999999999999</v>
      </c>
      <c r="N203" s="31">
        <v>0.94920000000000004</v>
      </c>
      <c r="O203" s="31">
        <v>0.97070000000000001</v>
      </c>
      <c r="P203" s="31">
        <v>0.98509999999999998</v>
      </c>
      <c r="Q203" s="31">
        <v>0.99519999999999997</v>
      </c>
      <c r="R203" s="31">
        <v>1.0023</v>
      </c>
      <c r="S203" s="31">
        <v>1.0074000000000001</v>
      </c>
    </row>
    <row r="204" spans="1:19" hidden="1" outlineLevel="1">
      <c r="A204" s="37">
        <f t="shared" si="3"/>
        <v>199</v>
      </c>
      <c r="B204" s="30">
        <v>1.99</v>
      </c>
      <c r="C204" s="31">
        <v>0.55169999999999997</v>
      </c>
      <c r="D204" s="31">
        <v>0.62450000000000006</v>
      </c>
      <c r="E204" s="31">
        <v>0.68210000000000004</v>
      </c>
      <c r="F204" s="31">
        <v>0.72789999999999999</v>
      </c>
      <c r="G204" s="31">
        <v>0.7651</v>
      </c>
      <c r="H204" s="31">
        <v>0.79569999999999996</v>
      </c>
      <c r="I204" s="31">
        <v>0.82130000000000003</v>
      </c>
      <c r="J204" s="31">
        <v>0.8619</v>
      </c>
      <c r="K204" s="31">
        <v>0.89239999999999997</v>
      </c>
      <c r="L204" s="31">
        <v>0.91590000000000005</v>
      </c>
      <c r="M204" s="31">
        <v>0.93430000000000002</v>
      </c>
      <c r="N204" s="31">
        <v>0.94910000000000005</v>
      </c>
      <c r="O204" s="31">
        <v>0.97060000000000002</v>
      </c>
      <c r="P204" s="31">
        <v>0.98509999999999998</v>
      </c>
      <c r="Q204" s="31">
        <v>0.99519999999999997</v>
      </c>
      <c r="R204" s="31">
        <v>1.0023</v>
      </c>
      <c r="S204" s="31">
        <v>1.0075000000000001</v>
      </c>
    </row>
    <row r="205" spans="1:19" hidden="1" outlineLevel="1">
      <c r="A205" s="37">
        <f t="shared" si="3"/>
        <v>200</v>
      </c>
      <c r="B205" s="30">
        <v>2</v>
      </c>
      <c r="C205" s="31">
        <v>0.55030000000000001</v>
      </c>
      <c r="D205" s="31">
        <v>0.62319999999999998</v>
      </c>
      <c r="E205" s="31">
        <v>0.68079999999999996</v>
      </c>
      <c r="F205" s="31">
        <v>0.72689999999999999</v>
      </c>
      <c r="G205" s="31">
        <v>0.76419999999999999</v>
      </c>
      <c r="H205" s="31">
        <v>0.79490000000000005</v>
      </c>
      <c r="I205" s="31">
        <v>0.82069999999999999</v>
      </c>
      <c r="J205" s="31">
        <v>0.86140000000000005</v>
      </c>
      <c r="K205" s="31">
        <v>0.89200000000000002</v>
      </c>
      <c r="L205" s="31">
        <v>0.91559999999999997</v>
      </c>
      <c r="M205" s="31">
        <v>0.93410000000000004</v>
      </c>
      <c r="N205" s="31">
        <v>0.94889999999999997</v>
      </c>
      <c r="O205" s="31">
        <v>0.97050000000000003</v>
      </c>
      <c r="P205" s="31">
        <v>0.98509999999999998</v>
      </c>
      <c r="Q205" s="31">
        <v>0.99519999999999997</v>
      </c>
      <c r="R205" s="31">
        <v>1.0024</v>
      </c>
      <c r="S205" s="31">
        <v>1.0075000000000001</v>
      </c>
    </row>
    <row r="206" spans="1:19" hidden="1" outlineLevel="1">
      <c r="A206" s="37">
        <f t="shared" si="3"/>
        <v>201</v>
      </c>
      <c r="B206" s="30">
        <v>2.0099999999999998</v>
      </c>
      <c r="C206" s="31">
        <v>0.54900000000000004</v>
      </c>
      <c r="D206" s="31">
        <v>0.62180000000000002</v>
      </c>
      <c r="E206" s="31">
        <v>0.67959999999999998</v>
      </c>
      <c r="F206" s="31">
        <v>0.7258</v>
      </c>
      <c r="G206" s="31">
        <v>0.76329999999999998</v>
      </c>
      <c r="H206" s="31">
        <v>0.79420000000000002</v>
      </c>
      <c r="I206" s="31">
        <v>0.82</v>
      </c>
      <c r="J206" s="31">
        <v>0.8609</v>
      </c>
      <c r="K206" s="31">
        <v>0.89159999999999995</v>
      </c>
      <c r="L206" s="31">
        <v>0.9153</v>
      </c>
      <c r="M206" s="31">
        <v>0.93389999999999995</v>
      </c>
      <c r="N206" s="31">
        <v>0.94869999999999999</v>
      </c>
      <c r="O206" s="31">
        <v>0.97050000000000003</v>
      </c>
      <c r="P206" s="31">
        <v>0.98509999999999998</v>
      </c>
      <c r="Q206" s="31">
        <v>0.99529999999999996</v>
      </c>
      <c r="R206" s="31">
        <v>1.0024999999999999</v>
      </c>
      <c r="S206" s="31">
        <v>1.0076000000000001</v>
      </c>
    </row>
    <row r="207" spans="1:19" hidden="1" outlineLevel="1">
      <c r="A207" s="37">
        <f t="shared" si="3"/>
        <v>202</v>
      </c>
      <c r="B207" s="30">
        <v>2.02</v>
      </c>
      <c r="C207" s="31">
        <v>0.54769999999999996</v>
      </c>
      <c r="D207" s="31">
        <v>0.62050000000000005</v>
      </c>
      <c r="E207" s="31">
        <v>0.67849999999999999</v>
      </c>
      <c r="F207" s="31">
        <v>0.7248</v>
      </c>
      <c r="G207" s="31">
        <v>0.76239999999999997</v>
      </c>
      <c r="H207" s="31">
        <v>0.79339999999999999</v>
      </c>
      <c r="I207" s="31">
        <v>0.81930000000000003</v>
      </c>
      <c r="J207" s="31">
        <v>0.86040000000000005</v>
      </c>
      <c r="K207" s="31">
        <v>0.89129999999999998</v>
      </c>
      <c r="L207" s="31">
        <v>0.91500000000000004</v>
      </c>
      <c r="M207" s="31">
        <v>0.93369999999999997</v>
      </c>
      <c r="N207" s="31">
        <v>0.9486</v>
      </c>
      <c r="O207" s="31">
        <v>0.97040000000000004</v>
      </c>
      <c r="P207" s="31">
        <v>0.98509999999999998</v>
      </c>
      <c r="Q207" s="31">
        <v>0.99529999999999996</v>
      </c>
      <c r="R207" s="31">
        <v>1.0024999999999999</v>
      </c>
      <c r="S207" s="31">
        <v>1.0077</v>
      </c>
    </row>
    <row r="208" spans="1:19" hidden="1" outlineLevel="1">
      <c r="A208" s="37">
        <f t="shared" si="3"/>
        <v>203</v>
      </c>
      <c r="B208" s="30">
        <v>2.0299999999999998</v>
      </c>
      <c r="C208" s="31">
        <v>0.5464</v>
      </c>
      <c r="D208" s="31">
        <v>0.61919999999999997</v>
      </c>
      <c r="E208" s="31">
        <v>0.67730000000000001</v>
      </c>
      <c r="F208" s="31">
        <v>0.7238</v>
      </c>
      <c r="G208" s="31">
        <v>0.76149999999999995</v>
      </c>
      <c r="H208" s="31">
        <v>0.79259999999999997</v>
      </c>
      <c r="I208" s="31">
        <v>0.81869999999999998</v>
      </c>
      <c r="J208" s="31">
        <v>0.8599</v>
      </c>
      <c r="K208" s="31">
        <v>0.89090000000000003</v>
      </c>
      <c r="L208" s="31">
        <v>0.91479999999999995</v>
      </c>
      <c r="M208" s="31">
        <v>0.9335</v>
      </c>
      <c r="N208" s="31">
        <v>0.94840000000000002</v>
      </c>
      <c r="O208" s="31">
        <v>0.97030000000000005</v>
      </c>
      <c r="P208" s="31">
        <v>0.98509999999999998</v>
      </c>
      <c r="Q208" s="31">
        <v>0.99529999999999996</v>
      </c>
      <c r="R208" s="31">
        <v>1.0025999999999999</v>
      </c>
      <c r="S208" s="31">
        <v>1.0078</v>
      </c>
    </row>
    <row r="209" spans="1:19" hidden="1" outlineLevel="1">
      <c r="A209" s="37">
        <f t="shared" si="3"/>
        <v>204</v>
      </c>
      <c r="B209" s="30">
        <v>2.04</v>
      </c>
      <c r="C209" s="31">
        <v>0.54520000000000002</v>
      </c>
      <c r="D209" s="31">
        <v>0.6179</v>
      </c>
      <c r="E209" s="31">
        <v>0.67610000000000003</v>
      </c>
      <c r="F209" s="31">
        <v>0.72270000000000001</v>
      </c>
      <c r="G209" s="31">
        <v>0.76060000000000005</v>
      </c>
      <c r="H209" s="31">
        <v>0.79190000000000005</v>
      </c>
      <c r="I209" s="31">
        <v>0.81799999999999995</v>
      </c>
      <c r="J209" s="31">
        <v>0.85950000000000004</v>
      </c>
      <c r="K209" s="31">
        <v>0.89049999999999996</v>
      </c>
      <c r="L209" s="31">
        <v>0.91449999999999998</v>
      </c>
      <c r="M209" s="31">
        <v>0.93330000000000002</v>
      </c>
      <c r="N209" s="31">
        <v>0.94830000000000003</v>
      </c>
      <c r="O209" s="31">
        <v>0.97030000000000005</v>
      </c>
      <c r="P209" s="31">
        <v>0.98509999999999998</v>
      </c>
      <c r="Q209" s="31">
        <v>0.99539999999999995</v>
      </c>
      <c r="R209" s="31">
        <v>1.0025999999999999</v>
      </c>
      <c r="S209" s="31">
        <v>1.0079</v>
      </c>
    </row>
    <row r="210" spans="1:19" hidden="1" outlineLevel="1">
      <c r="A210" s="37">
        <f t="shared" si="3"/>
        <v>205</v>
      </c>
      <c r="B210" s="30">
        <v>2.0499999999999998</v>
      </c>
      <c r="C210" s="31">
        <v>0.54400000000000004</v>
      </c>
      <c r="D210" s="31">
        <v>0.61670000000000003</v>
      </c>
      <c r="E210" s="31">
        <v>0.67500000000000004</v>
      </c>
      <c r="F210" s="31">
        <v>0.72170000000000001</v>
      </c>
      <c r="G210" s="31">
        <v>0.75980000000000003</v>
      </c>
      <c r="H210" s="31">
        <v>0.79110000000000003</v>
      </c>
      <c r="I210" s="31">
        <v>0.81740000000000002</v>
      </c>
      <c r="J210" s="31">
        <v>0.85899999999999999</v>
      </c>
      <c r="K210" s="31">
        <v>0.8901</v>
      </c>
      <c r="L210" s="31">
        <v>0.91420000000000001</v>
      </c>
      <c r="M210" s="31">
        <v>0.93310000000000004</v>
      </c>
      <c r="N210" s="31">
        <v>0.94810000000000005</v>
      </c>
      <c r="O210" s="31">
        <v>0.97019999999999995</v>
      </c>
      <c r="P210" s="31">
        <v>0.98509999999999998</v>
      </c>
      <c r="Q210" s="31">
        <v>0.99539999999999995</v>
      </c>
      <c r="R210" s="31">
        <v>1.0026999999999999</v>
      </c>
      <c r="S210" s="31">
        <v>1.0079</v>
      </c>
    </row>
    <row r="211" spans="1:19" hidden="1" outlineLevel="1">
      <c r="A211" s="37">
        <f t="shared" si="3"/>
        <v>206</v>
      </c>
      <c r="B211" s="30">
        <v>2.06</v>
      </c>
      <c r="C211" s="31">
        <v>0.54279999999999995</v>
      </c>
      <c r="D211" s="31">
        <v>0.61539999999999995</v>
      </c>
      <c r="E211" s="31">
        <v>0.67379999999999995</v>
      </c>
      <c r="F211" s="31">
        <v>0.72070000000000001</v>
      </c>
      <c r="G211" s="31">
        <v>0.75890000000000002</v>
      </c>
      <c r="H211" s="31">
        <v>0.79039999999999999</v>
      </c>
      <c r="I211" s="31">
        <v>0.81669999999999998</v>
      </c>
      <c r="J211" s="31">
        <v>0.85850000000000004</v>
      </c>
      <c r="K211" s="31">
        <v>0.88980000000000004</v>
      </c>
      <c r="L211" s="31">
        <v>0.91390000000000005</v>
      </c>
      <c r="M211" s="31">
        <v>0.93289999999999995</v>
      </c>
      <c r="N211" s="31">
        <v>0.94799999999999995</v>
      </c>
      <c r="O211" s="31">
        <v>0.97009999999999996</v>
      </c>
      <c r="P211" s="31">
        <v>0.98509999999999998</v>
      </c>
      <c r="Q211" s="31">
        <v>0.99539999999999995</v>
      </c>
      <c r="R211" s="31">
        <v>1.0027999999999999</v>
      </c>
      <c r="S211" s="31">
        <v>1.008</v>
      </c>
    </row>
    <row r="212" spans="1:19" hidden="1" outlineLevel="1">
      <c r="A212" s="37">
        <f t="shared" si="3"/>
        <v>207</v>
      </c>
      <c r="B212" s="30">
        <v>2.0699999999999998</v>
      </c>
      <c r="C212" s="31">
        <v>0.54159999999999997</v>
      </c>
      <c r="D212" s="31">
        <v>0.61419999999999997</v>
      </c>
      <c r="E212" s="31">
        <v>0.67269999999999996</v>
      </c>
      <c r="F212" s="31">
        <v>0.7198</v>
      </c>
      <c r="G212" s="31">
        <v>0.75800000000000001</v>
      </c>
      <c r="H212" s="31">
        <v>0.78959999999999997</v>
      </c>
      <c r="I212" s="31">
        <v>0.81610000000000005</v>
      </c>
      <c r="J212" s="31">
        <v>0.85799999999999998</v>
      </c>
      <c r="K212" s="31">
        <v>0.88939999999999997</v>
      </c>
      <c r="L212" s="31">
        <v>0.91359999999999997</v>
      </c>
      <c r="M212" s="31">
        <v>0.93269999999999997</v>
      </c>
      <c r="N212" s="31">
        <v>0.94789999999999996</v>
      </c>
      <c r="O212" s="31">
        <v>0.97009999999999996</v>
      </c>
      <c r="P212" s="31">
        <v>0.98509999999999998</v>
      </c>
      <c r="Q212" s="31">
        <v>0.99550000000000005</v>
      </c>
      <c r="R212" s="31">
        <v>1.0027999999999999</v>
      </c>
      <c r="S212" s="31">
        <v>1.0081</v>
      </c>
    </row>
    <row r="213" spans="1:19" hidden="1" outlineLevel="1">
      <c r="A213" s="37">
        <f t="shared" si="3"/>
        <v>208</v>
      </c>
      <c r="B213" s="30">
        <v>2.08</v>
      </c>
      <c r="C213" s="31">
        <v>0.54049999999999998</v>
      </c>
      <c r="D213" s="31">
        <v>0.61299999999999999</v>
      </c>
      <c r="E213" s="31">
        <v>0.67159999999999997</v>
      </c>
      <c r="F213" s="31">
        <v>0.71879999999999999</v>
      </c>
      <c r="G213" s="31">
        <v>0.75719999999999998</v>
      </c>
      <c r="H213" s="31">
        <v>0.78890000000000005</v>
      </c>
      <c r="I213" s="31">
        <v>0.8155</v>
      </c>
      <c r="J213" s="31">
        <v>0.85750000000000004</v>
      </c>
      <c r="K213" s="31">
        <v>0.88900000000000001</v>
      </c>
      <c r="L213" s="31">
        <v>0.91339999999999999</v>
      </c>
      <c r="M213" s="31">
        <v>0.9325</v>
      </c>
      <c r="N213" s="31">
        <v>0.94769999999999999</v>
      </c>
      <c r="O213" s="31">
        <v>0.97</v>
      </c>
      <c r="P213" s="31">
        <v>0.98509999999999998</v>
      </c>
      <c r="Q213" s="31">
        <v>0.99550000000000005</v>
      </c>
      <c r="R213" s="31">
        <v>1.0028999999999999</v>
      </c>
      <c r="S213" s="31">
        <v>1.0082</v>
      </c>
    </row>
    <row r="214" spans="1:19" hidden="1" outlineLevel="1">
      <c r="A214" s="37">
        <f t="shared" si="3"/>
        <v>209</v>
      </c>
      <c r="B214" s="30">
        <v>2.09</v>
      </c>
      <c r="C214" s="31">
        <v>0.53939999999999999</v>
      </c>
      <c r="D214" s="31">
        <v>0.61180000000000001</v>
      </c>
      <c r="E214" s="31">
        <v>0.67049999999999998</v>
      </c>
      <c r="F214" s="31">
        <v>0.71779999999999999</v>
      </c>
      <c r="G214" s="31">
        <v>0.75629999999999997</v>
      </c>
      <c r="H214" s="31">
        <v>0.78820000000000001</v>
      </c>
      <c r="I214" s="31">
        <v>0.81479999999999997</v>
      </c>
      <c r="J214" s="31">
        <v>0.85699999999999998</v>
      </c>
      <c r="K214" s="31">
        <v>0.88870000000000005</v>
      </c>
      <c r="L214" s="31">
        <v>0.91310000000000002</v>
      </c>
      <c r="M214" s="31">
        <v>0.93230000000000002</v>
      </c>
      <c r="N214" s="31">
        <v>0.9476</v>
      </c>
      <c r="O214" s="31">
        <v>0.96989999999999998</v>
      </c>
      <c r="P214" s="31">
        <v>0.98499999999999999</v>
      </c>
      <c r="Q214" s="31">
        <v>0.99550000000000005</v>
      </c>
      <c r="R214" s="31">
        <v>1.0028999999999999</v>
      </c>
      <c r="S214" s="31">
        <v>1.0083</v>
      </c>
    </row>
    <row r="215" spans="1:19" hidden="1" outlineLevel="1">
      <c r="A215" s="37">
        <f t="shared" si="3"/>
        <v>210</v>
      </c>
      <c r="B215" s="30">
        <v>2.1</v>
      </c>
      <c r="C215" s="31">
        <v>0.5383</v>
      </c>
      <c r="D215" s="31">
        <v>0.61070000000000002</v>
      </c>
      <c r="E215" s="31">
        <v>0.6694</v>
      </c>
      <c r="F215" s="31">
        <v>0.71679999999999999</v>
      </c>
      <c r="G215" s="31">
        <v>0.75549999999999995</v>
      </c>
      <c r="H215" s="31">
        <v>0.78749999999999998</v>
      </c>
      <c r="I215" s="31">
        <v>0.81420000000000003</v>
      </c>
      <c r="J215" s="31">
        <v>0.85650000000000004</v>
      </c>
      <c r="K215" s="31">
        <v>0.88829999999999998</v>
      </c>
      <c r="L215" s="31">
        <v>0.91279999999999994</v>
      </c>
      <c r="M215" s="31">
        <v>0.93210000000000004</v>
      </c>
      <c r="N215" s="31">
        <v>0.94740000000000002</v>
      </c>
      <c r="O215" s="31">
        <v>0.96989999999999998</v>
      </c>
      <c r="P215" s="31">
        <v>0.98499999999999999</v>
      </c>
      <c r="Q215" s="31">
        <v>0.99560000000000004</v>
      </c>
      <c r="R215" s="31">
        <v>1.0029999999999999</v>
      </c>
      <c r="S215" s="31">
        <v>1.0083</v>
      </c>
    </row>
    <row r="216" spans="1:19" hidden="1" outlineLevel="1">
      <c r="A216" s="37">
        <f t="shared" si="3"/>
        <v>211</v>
      </c>
      <c r="B216" s="30">
        <v>2.11</v>
      </c>
      <c r="C216" s="31">
        <v>0.5373</v>
      </c>
      <c r="D216" s="31">
        <v>0.60950000000000004</v>
      </c>
      <c r="E216" s="31">
        <v>0.66830000000000001</v>
      </c>
      <c r="F216" s="31">
        <v>0.71589999999999998</v>
      </c>
      <c r="G216" s="31">
        <v>0.75470000000000004</v>
      </c>
      <c r="H216" s="31">
        <v>0.78669999999999995</v>
      </c>
      <c r="I216" s="31">
        <v>0.81359999999999999</v>
      </c>
      <c r="J216" s="31">
        <v>0.85609999999999997</v>
      </c>
      <c r="K216" s="31">
        <v>0.88800000000000001</v>
      </c>
      <c r="L216" s="31">
        <v>0.91259999999999997</v>
      </c>
      <c r="M216" s="31">
        <v>0.93189999999999995</v>
      </c>
      <c r="N216" s="31">
        <v>0.94730000000000003</v>
      </c>
      <c r="O216" s="31">
        <v>0.9698</v>
      </c>
      <c r="P216" s="31">
        <v>0.98499999999999999</v>
      </c>
      <c r="Q216" s="31">
        <v>0.99560000000000004</v>
      </c>
      <c r="R216" s="31">
        <v>1.0031000000000001</v>
      </c>
      <c r="S216" s="31">
        <v>1.0084</v>
      </c>
    </row>
    <row r="217" spans="1:19" hidden="1" outlineLevel="1">
      <c r="A217" s="37">
        <f t="shared" si="3"/>
        <v>212</v>
      </c>
      <c r="B217" s="30">
        <v>2.12</v>
      </c>
      <c r="C217" s="31">
        <v>0.5363</v>
      </c>
      <c r="D217" s="31">
        <v>0.60840000000000005</v>
      </c>
      <c r="E217" s="31">
        <v>0.6673</v>
      </c>
      <c r="F217" s="31">
        <v>0.71489999999999998</v>
      </c>
      <c r="G217" s="31">
        <v>0.75380000000000003</v>
      </c>
      <c r="H217" s="31">
        <v>0.78600000000000003</v>
      </c>
      <c r="I217" s="31">
        <v>0.81299999999999994</v>
      </c>
      <c r="J217" s="31">
        <v>0.85560000000000003</v>
      </c>
      <c r="K217" s="31">
        <v>0.88759999999999994</v>
      </c>
      <c r="L217" s="31">
        <v>0.9123</v>
      </c>
      <c r="M217" s="31">
        <v>0.93169999999999997</v>
      </c>
      <c r="N217" s="31">
        <v>0.94710000000000005</v>
      </c>
      <c r="O217" s="31">
        <v>0.9698</v>
      </c>
      <c r="P217" s="31">
        <v>0.98499999999999999</v>
      </c>
      <c r="Q217" s="31">
        <v>0.99560000000000004</v>
      </c>
      <c r="R217" s="31">
        <v>1.0031000000000001</v>
      </c>
      <c r="S217" s="31">
        <v>1.0085</v>
      </c>
    </row>
    <row r="218" spans="1:19" hidden="1" outlineLevel="1">
      <c r="A218" s="37">
        <f t="shared" si="3"/>
        <v>213</v>
      </c>
      <c r="B218" s="30">
        <v>2.13</v>
      </c>
      <c r="C218" s="31">
        <v>0.5353</v>
      </c>
      <c r="D218" s="31">
        <v>0.60729999999999995</v>
      </c>
      <c r="E218" s="31">
        <v>0.66620000000000001</v>
      </c>
      <c r="F218" s="31">
        <v>0.71399999999999997</v>
      </c>
      <c r="G218" s="31">
        <v>0.753</v>
      </c>
      <c r="H218" s="31">
        <v>0.7853</v>
      </c>
      <c r="I218" s="31">
        <v>0.81230000000000002</v>
      </c>
      <c r="J218" s="31">
        <v>0.85509999999999997</v>
      </c>
      <c r="K218" s="31">
        <v>0.88719999999999999</v>
      </c>
      <c r="L218" s="31">
        <v>0.91200000000000003</v>
      </c>
      <c r="M218" s="31">
        <v>0.93149999999999999</v>
      </c>
      <c r="N218" s="31">
        <v>0.94699999999999995</v>
      </c>
      <c r="O218" s="31">
        <v>0.96970000000000001</v>
      </c>
      <c r="P218" s="31">
        <v>0.98499999999999999</v>
      </c>
      <c r="Q218" s="31">
        <v>0.99570000000000003</v>
      </c>
      <c r="R218" s="31">
        <v>1.0032000000000001</v>
      </c>
      <c r="S218" s="31">
        <v>1.0085999999999999</v>
      </c>
    </row>
    <row r="219" spans="1:19" hidden="1" outlineLevel="1">
      <c r="A219" s="37">
        <f t="shared" si="3"/>
        <v>214</v>
      </c>
      <c r="B219" s="30">
        <v>2.14</v>
      </c>
      <c r="C219" s="31">
        <v>0.53439999999999999</v>
      </c>
      <c r="D219" s="31">
        <v>0.60619999999999996</v>
      </c>
      <c r="E219" s="31">
        <v>0.66520000000000001</v>
      </c>
      <c r="F219" s="31">
        <v>0.71309999999999996</v>
      </c>
      <c r="G219" s="31">
        <v>0.75219999999999998</v>
      </c>
      <c r="H219" s="31">
        <v>0.78459999999999996</v>
      </c>
      <c r="I219" s="31">
        <v>0.81169999999999998</v>
      </c>
      <c r="J219" s="31">
        <v>0.85470000000000002</v>
      </c>
      <c r="K219" s="31">
        <v>0.88690000000000002</v>
      </c>
      <c r="L219" s="31">
        <v>0.91180000000000005</v>
      </c>
      <c r="M219" s="31">
        <v>0.93130000000000002</v>
      </c>
      <c r="N219" s="31">
        <v>0.94689999999999996</v>
      </c>
      <c r="O219" s="31">
        <v>0.96970000000000001</v>
      </c>
      <c r="P219" s="31">
        <v>0.98499999999999999</v>
      </c>
      <c r="Q219" s="31">
        <v>0.99570000000000003</v>
      </c>
      <c r="R219" s="31">
        <v>1.0032000000000001</v>
      </c>
      <c r="S219" s="31">
        <v>1.0086999999999999</v>
      </c>
    </row>
    <row r="220" spans="1:19" hidden="1" outlineLevel="1">
      <c r="A220" s="37">
        <f t="shared" si="3"/>
        <v>215</v>
      </c>
      <c r="B220" s="30">
        <v>2.15</v>
      </c>
      <c r="C220" s="31">
        <v>0.53339999999999999</v>
      </c>
      <c r="D220" s="31">
        <v>0.60509999999999997</v>
      </c>
      <c r="E220" s="31">
        <v>0.66420000000000001</v>
      </c>
      <c r="F220" s="31">
        <v>0.71209999999999996</v>
      </c>
      <c r="G220" s="31">
        <v>0.75139999999999996</v>
      </c>
      <c r="H220" s="31">
        <v>0.78390000000000004</v>
      </c>
      <c r="I220" s="31">
        <v>0.81110000000000004</v>
      </c>
      <c r="J220" s="31">
        <v>0.85419999999999996</v>
      </c>
      <c r="K220" s="31">
        <v>0.88649999999999995</v>
      </c>
      <c r="L220" s="31">
        <v>0.91149999999999998</v>
      </c>
      <c r="M220" s="31">
        <v>0.93110000000000004</v>
      </c>
      <c r="N220" s="31">
        <v>0.94669999999999999</v>
      </c>
      <c r="O220" s="31">
        <v>0.96960000000000002</v>
      </c>
      <c r="P220" s="31">
        <v>0.98499999999999999</v>
      </c>
      <c r="Q220" s="31">
        <v>0.99570000000000003</v>
      </c>
      <c r="R220" s="31">
        <v>1.0033000000000001</v>
      </c>
      <c r="S220" s="31">
        <v>1.0086999999999999</v>
      </c>
    </row>
    <row r="221" spans="1:19" hidden="1" outlineLevel="1">
      <c r="A221" s="37">
        <f t="shared" si="3"/>
        <v>216</v>
      </c>
      <c r="B221" s="30">
        <v>2.16</v>
      </c>
      <c r="C221" s="31">
        <v>0.53249999999999997</v>
      </c>
      <c r="D221" s="31">
        <v>0.60409999999999997</v>
      </c>
      <c r="E221" s="31">
        <v>0.66320000000000001</v>
      </c>
      <c r="F221" s="31">
        <v>0.71120000000000005</v>
      </c>
      <c r="G221" s="31">
        <v>0.75060000000000004</v>
      </c>
      <c r="H221" s="31">
        <v>0.78320000000000001</v>
      </c>
      <c r="I221" s="31">
        <v>0.8105</v>
      </c>
      <c r="J221" s="31">
        <v>0.85370000000000001</v>
      </c>
      <c r="K221" s="31">
        <v>0.88619999999999999</v>
      </c>
      <c r="L221" s="31">
        <v>0.91120000000000001</v>
      </c>
      <c r="M221" s="31">
        <v>0.93089999999999995</v>
      </c>
      <c r="N221" s="31">
        <v>0.9466</v>
      </c>
      <c r="O221" s="31">
        <v>0.96960000000000002</v>
      </c>
      <c r="P221" s="31">
        <v>0.98499999999999999</v>
      </c>
      <c r="Q221" s="31">
        <v>0.99580000000000002</v>
      </c>
      <c r="R221" s="31">
        <v>1.0034000000000001</v>
      </c>
      <c r="S221" s="31">
        <v>1.0087999999999999</v>
      </c>
    </row>
    <row r="222" spans="1:19" hidden="1" outlineLevel="1">
      <c r="A222" s="37">
        <f t="shared" si="3"/>
        <v>217</v>
      </c>
      <c r="B222" s="30">
        <v>2.17</v>
      </c>
      <c r="C222" s="31">
        <v>0.53169999999999995</v>
      </c>
      <c r="D222" s="31">
        <v>0.60309999999999997</v>
      </c>
      <c r="E222" s="31">
        <v>0.66220000000000001</v>
      </c>
      <c r="F222" s="31">
        <v>0.71030000000000004</v>
      </c>
      <c r="G222" s="31">
        <v>0.74980000000000002</v>
      </c>
      <c r="H222" s="31">
        <v>0.78249999999999997</v>
      </c>
      <c r="I222" s="31">
        <v>0.80989999999999995</v>
      </c>
      <c r="J222" s="31">
        <v>0.85329999999999995</v>
      </c>
      <c r="K222" s="31">
        <v>0.88580000000000003</v>
      </c>
      <c r="L222" s="31">
        <v>0.91100000000000003</v>
      </c>
      <c r="M222" s="31">
        <v>0.93069999999999997</v>
      </c>
      <c r="N222" s="31">
        <v>0.94650000000000001</v>
      </c>
      <c r="O222" s="31">
        <v>0.96950000000000003</v>
      </c>
      <c r="P222" s="31">
        <v>0.98499999999999999</v>
      </c>
      <c r="Q222" s="31">
        <v>0.99580000000000002</v>
      </c>
      <c r="R222" s="31">
        <v>1.0034000000000001</v>
      </c>
      <c r="S222" s="31">
        <v>1.0088999999999999</v>
      </c>
    </row>
    <row r="223" spans="1:19" hidden="1" outlineLevel="1">
      <c r="A223" s="37">
        <f t="shared" si="3"/>
        <v>218</v>
      </c>
      <c r="B223" s="30">
        <v>2.1800000000000002</v>
      </c>
      <c r="C223" s="31">
        <v>0.53080000000000005</v>
      </c>
      <c r="D223" s="31">
        <v>0.60199999999999998</v>
      </c>
      <c r="E223" s="31">
        <v>0.66120000000000001</v>
      </c>
      <c r="F223" s="31">
        <v>0.70940000000000003</v>
      </c>
      <c r="G223" s="31">
        <v>0.749</v>
      </c>
      <c r="H223" s="31">
        <v>0.78180000000000005</v>
      </c>
      <c r="I223" s="31">
        <v>0.80930000000000002</v>
      </c>
      <c r="J223" s="31">
        <v>0.8528</v>
      </c>
      <c r="K223" s="31">
        <v>0.88549999999999995</v>
      </c>
      <c r="L223" s="31">
        <v>0.91069999999999995</v>
      </c>
      <c r="M223" s="31">
        <v>0.93049999999999999</v>
      </c>
      <c r="N223" s="31">
        <v>0.94630000000000003</v>
      </c>
      <c r="O223" s="31">
        <v>0.96940000000000004</v>
      </c>
      <c r="P223" s="31">
        <v>0.98499999999999999</v>
      </c>
      <c r="Q223" s="31">
        <v>0.99590000000000001</v>
      </c>
      <c r="R223" s="31">
        <v>1.0035000000000001</v>
      </c>
      <c r="S223" s="31">
        <v>1.0089999999999999</v>
      </c>
    </row>
    <row r="224" spans="1:19" hidden="1" outlineLevel="1">
      <c r="A224" s="37">
        <f t="shared" si="3"/>
        <v>219</v>
      </c>
      <c r="B224" s="30">
        <v>2.19</v>
      </c>
      <c r="C224" s="31">
        <v>0.53</v>
      </c>
      <c r="D224" s="31">
        <v>0.60109999999999997</v>
      </c>
      <c r="E224" s="31">
        <v>0.66020000000000001</v>
      </c>
      <c r="F224" s="31">
        <v>0.70850000000000002</v>
      </c>
      <c r="G224" s="31">
        <v>0.74819999999999998</v>
      </c>
      <c r="H224" s="31">
        <v>0.78110000000000002</v>
      </c>
      <c r="I224" s="31">
        <v>0.80869999999999997</v>
      </c>
      <c r="J224" s="31">
        <v>0.85240000000000005</v>
      </c>
      <c r="K224" s="31">
        <v>0.88519999999999999</v>
      </c>
      <c r="L224" s="31">
        <v>0.91049999999999998</v>
      </c>
      <c r="M224" s="31">
        <v>0.93030000000000002</v>
      </c>
      <c r="N224" s="31">
        <v>0.94620000000000004</v>
      </c>
      <c r="O224" s="31">
        <v>0.96940000000000004</v>
      </c>
      <c r="P224" s="31">
        <v>0.98499999999999999</v>
      </c>
      <c r="Q224" s="31">
        <v>0.99590000000000001</v>
      </c>
      <c r="R224" s="31">
        <v>1.0036</v>
      </c>
      <c r="S224" s="31">
        <v>1.0091000000000001</v>
      </c>
    </row>
    <row r="225" spans="1:19" hidden="1" outlineLevel="1">
      <c r="A225" s="37">
        <f t="shared" si="3"/>
        <v>220</v>
      </c>
      <c r="B225" s="30">
        <v>2.2000000000000002</v>
      </c>
      <c r="C225" s="31">
        <v>0.5292</v>
      </c>
      <c r="D225" s="31">
        <v>0.60009999999999997</v>
      </c>
      <c r="E225" s="31">
        <v>0.65920000000000001</v>
      </c>
      <c r="F225" s="31">
        <v>0.7077</v>
      </c>
      <c r="G225" s="31">
        <v>0.74750000000000005</v>
      </c>
      <c r="H225" s="31">
        <v>0.78049999999999997</v>
      </c>
      <c r="I225" s="31">
        <v>0.80810000000000004</v>
      </c>
      <c r="J225" s="31">
        <v>0.85189999999999999</v>
      </c>
      <c r="K225" s="31">
        <v>0.88480000000000003</v>
      </c>
      <c r="L225" s="31">
        <v>0.91020000000000001</v>
      </c>
      <c r="M225" s="31">
        <v>0.93020000000000003</v>
      </c>
      <c r="N225" s="31">
        <v>0.94610000000000005</v>
      </c>
      <c r="O225" s="31">
        <v>0.96930000000000005</v>
      </c>
      <c r="P225" s="31">
        <v>0.98499999999999999</v>
      </c>
      <c r="Q225" s="31">
        <v>0.99590000000000001</v>
      </c>
      <c r="R225" s="31">
        <v>1.0036</v>
      </c>
      <c r="S225" s="31">
        <v>1.0092000000000001</v>
      </c>
    </row>
    <row r="226" spans="1:19" hidden="1" outlineLevel="1">
      <c r="A226" s="37">
        <f t="shared" si="3"/>
        <v>221</v>
      </c>
      <c r="B226" s="30">
        <v>2.21</v>
      </c>
      <c r="C226" s="31">
        <v>0.52849999999999997</v>
      </c>
      <c r="D226" s="31">
        <v>0.59909999999999997</v>
      </c>
      <c r="E226" s="31">
        <v>0.6583</v>
      </c>
      <c r="F226" s="31">
        <v>0.70679999999999998</v>
      </c>
      <c r="G226" s="31">
        <v>0.74670000000000003</v>
      </c>
      <c r="H226" s="31">
        <v>0.77980000000000005</v>
      </c>
      <c r="I226" s="31">
        <v>0.80759999999999998</v>
      </c>
      <c r="J226" s="31">
        <v>0.85150000000000003</v>
      </c>
      <c r="K226" s="31">
        <v>0.88449999999999995</v>
      </c>
      <c r="L226" s="31">
        <v>0.91</v>
      </c>
      <c r="M226" s="31">
        <v>0.93</v>
      </c>
      <c r="N226" s="31">
        <v>0.94589999999999996</v>
      </c>
      <c r="O226" s="31">
        <v>0.96930000000000005</v>
      </c>
      <c r="P226" s="31">
        <v>0.98509999999999998</v>
      </c>
      <c r="Q226" s="31">
        <v>0.996</v>
      </c>
      <c r="R226" s="31">
        <v>1.0037</v>
      </c>
      <c r="S226" s="31">
        <v>1.0093000000000001</v>
      </c>
    </row>
    <row r="227" spans="1:19" hidden="1" outlineLevel="1">
      <c r="A227" s="37">
        <f t="shared" si="3"/>
        <v>222</v>
      </c>
      <c r="B227" s="30">
        <v>2.2200000000000002</v>
      </c>
      <c r="C227" s="31">
        <v>0.52769999999999995</v>
      </c>
      <c r="D227" s="31">
        <v>0.59819999999999995</v>
      </c>
      <c r="E227" s="31">
        <v>0.65739999999999998</v>
      </c>
      <c r="F227" s="31">
        <v>0.70599999999999996</v>
      </c>
      <c r="G227" s="31">
        <v>0.74590000000000001</v>
      </c>
      <c r="H227" s="31">
        <v>0.77910000000000001</v>
      </c>
      <c r="I227" s="31">
        <v>0.80700000000000005</v>
      </c>
      <c r="J227" s="31">
        <v>0.85099999999999998</v>
      </c>
      <c r="K227" s="31">
        <v>0.8841</v>
      </c>
      <c r="L227" s="31">
        <v>0.90969999999999995</v>
      </c>
      <c r="M227" s="31">
        <v>0.92979999999999996</v>
      </c>
      <c r="N227" s="31">
        <v>0.94579999999999997</v>
      </c>
      <c r="O227" s="31">
        <v>0.96919999999999995</v>
      </c>
      <c r="P227" s="31">
        <v>0.98509999999999998</v>
      </c>
      <c r="Q227" s="31">
        <v>0.996</v>
      </c>
      <c r="R227" s="31">
        <v>1.0038</v>
      </c>
      <c r="S227" s="31">
        <v>1.0093000000000001</v>
      </c>
    </row>
    <row r="228" spans="1:19" hidden="1" outlineLevel="1">
      <c r="A228" s="37">
        <f t="shared" si="3"/>
        <v>223</v>
      </c>
      <c r="B228" s="30">
        <v>2.23</v>
      </c>
      <c r="C228" s="31">
        <v>0.52700000000000002</v>
      </c>
      <c r="D228" s="31">
        <v>0.59730000000000005</v>
      </c>
      <c r="E228" s="31">
        <v>0.65639999999999998</v>
      </c>
      <c r="F228" s="31">
        <v>0.70509999999999995</v>
      </c>
      <c r="G228" s="31">
        <v>0.74519999999999997</v>
      </c>
      <c r="H228" s="31">
        <v>0.77849999999999997</v>
      </c>
      <c r="I228" s="31">
        <v>0.80640000000000001</v>
      </c>
      <c r="J228" s="31">
        <v>0.85060000000000002</v>
      </c>
      <c r="K228" s="31">
        <v>0.88380000000000003</v>
      </c>
      <c r="L228" s="31">
        <v>0.90949999999999998</v>
      </c>
      <c r="M228" s="31">
        <v>0.92959999999999998</v>
      </c>
      <c r="N228" s="31">
        <v>0.94569999999999999</v>
      </c>
      <c r="O228" s="31">
        <v>0.96919999999999995</v>
      </c>
      <c r="P228" s="31">
        <v>0.98509999999999998</v>
      </c>
      <c r="Q228" s="31">
        <v>0.99609999999999999</v>
      </c>
      <c r="R228" s="31">
        <v>1.0038</v>
      </c>
      <c r="S228" s="31">
        <v>1.0094000000000001</v>
      </c>
    </row>
    <row r="229" spans="1:19" hidden="1" outlineLevel="1">
      <c r="A229" s="37">
        <f t="shared" si="3"/>
        <v>224</v>
      </c>
      <c r="B229" s="30">
        <v>2.2400000000000002</v>
      </c>
      <c r="C229" s="31">
        <v>0.52639999999999998</v>
      </c>
      <c r="D229" s="31">
        <v>0.59640000000000004</v>
      </c>
      <c r="E229" s="31">
        <v>0.65549999999999997</v>
      </c>
      <c r="F229" s="31">
        <v>0.70430000000000004</v>
      </c>
      <c r="G229" s="31">
        <v>0.74439999999999995</v>
      </c>
      <c r="H229" s="31">
        <v>0.77780000000000005</v>
      </c>
      <c r="I229" s="31">
        <v>0.80579999999999996</v>
      </c>
      <c r="J229" s="31">
        <v>0.85009999999999997</v>
      </c>
      <c r="K229" s="31">
        <v>0.88349999999999995</v>
      </c>
      <c r="L229" s="31">
        <v>0.90920000000000001</v>
      </c>
      <c r="M229" s="31">
        <v>0.9294</v>
      </c>
      <c r="N229" s="31">
        <v>0.94550000000000001</v>
      </c>
      <c r="O229" s="31">
        <v>0.96909999999999996</v>
      </c>
      <c r="P229" s="31">
        <v>0.98509999999999998</v>
      </c>
      <c r="Q229" s="31">
        <v>0.99609999999999999</v>
      </c>
      <c r="R229" s="31">
        <v>1.0039</v>
      </c>
      <c r="S229" s="31">
        <v>1.0095000000000001</v>
      </c>
    </row>
    <row r="230" spans="1:19" hidden="1" outlineLevel="1">
      <c r="A230" s="37">
        <f t="shared" si="3"/>
        <v>225</v>
      </c>
      <c r="B230" s="30">
        <v>2.25</v>
      </c>
      <c r="C230" s="31">
        <v>0.52569999999999995</v>
      </c>
      <c r="D230" s="31">
        <v>0.59550000000000003</v>
      </c>
      <c r="E230" s="31">
        <v>0.65459999999999996</v>
      </c>
      <c r="F230" s="31">
        <v>0.70340000000000003</v>
      </c>
      <c r="G230" s="31">
        <v>0.74370000000000003</v>
      </c>
      <c r="H230" s="31">
        <v>0.7772</v>
      </c>
      <c r="I230" s="31">
        <v>0.80530000000000002</v>
      </c>
      <c r="J230" s="31">
        <v>0.84970000000000001</v>
      </c>
      <c r="K230" s="31">
        <v>0.8831</v>
      </c>
      <c r="L230" s="31">
        <v>0.90900000000000003</v>
      </c>
      <c r="M230" s="31">
        <v>0.92920000000000003</v>
      </c>
      <c r="N230" s="31">
        <v>0.94540000000000002</v>
      </c>
      <c r="O230" s="31">
        <v>0.96909999999999996</v>
      </c>
      <c r="P230" s="31">
        <v>0.98509999999999998</v>
      </c>
      <c r="Q230" s="31">
        <v>0.99609999999999999</v>
      </c>
      <c r="R230" s="31">
        <v>1.004</v>
      </c>
      <c r="S230" s="31">
        <v>1.0096000000000001</v>
      </c>
    </row>
    <row r="231" spans="1:19" hidden="1" outlineLevel="1">
      <c r="A231" s="37">
        <f t="shared" si="3"/>
        <v>226</v>
      </c>
      <c r="B231" s="30">
        <v>2.2599999999999998</v>
      </c>
      <c r="C231" s="31">
        <v>0.52510000000000001</v>
      </c>
      <c r="D231" s="31">
        <v>0.59470000000000001</v>
      </c>
      <c r="E231" s="31">
        <v>0.65380000000000005</v>
      </c>
      <c r="F231" s="31">
        <v>0.7026</v>
      </c>
      <c r="G231" s="31">
        <v>0.74299999999999999</v>
      </c>
      <c r="H231" s="31">
        <v>0.77649999999999997</v>
      </c>
      <c r="I231" s="31">
        <v>0.80469999999999997</v>
      </c>
      <c r="J231" s="31">
        <v>0.84930000000000005</v>
      </c>
      <c r="K231" s="31">
        <v>0.88280000000000003</v>
      </c>
      <c r="L231" s="31">
        <v>0.90869999999999995</v>
      </c>
      <c r="M231" s="31">
        <v>0.92910000000000004</v>
      </c>
      <c r="N231" s="31">
        <v>0.94530000000000003</v>
      </c>
      <c r="O231" s="31">
        <v>0.96909999999999996</v>
      </c>
      <c r="P231" s="31">
        <v>0.98509999999999998</v>
      </c>
      <c r="Q231" s="31">
        <v>0.99619999999999997</v>
      </c>
      <c r="R231" s="31">
        <v>1.004</v>
      </c>
      <c r="S231" s="31">
        <v>1.0097</v>
      </c>
    </row>
    <row r="232" spans="1:19" hidden="1" outlineLevel="1">
      <c r="A232" s="37">
        <f t="shared" si="3"/>
        <v>227</v>
      </c>
      <c r="B232" s="30">
        <v>2.27</v>
      </c>
      <c r="C232" s="31">
        <v>0.52449999999999997</v>
      </c>
      <c r="D232" s="31">
        <v>0.59379999999999999</v>
      </c>
      <c r="E232" s="31">
        <v>0.65290000000000004</v>
      </c>
      <c r="F232" s="31">
        <v>0.70179999999999998</v>
      </c>
      <c r="G232" s="31">
        <v>0.74219999999999997</v>
      </c>
      <c r="H232" s="31">
        <v>0.77590000000000003</v>
      </c>
      <c r="I232" s="31">
        <v>0.80420000000000003</v>
      </c>
      <c r="J232" s="31">
        <v>0.8488</v>
      </c>
      <c r="K232" s="31">
        <v>0.88249999999999995</v>
      </c>
      <c r="L232" s="31">
        <v>0.90849999999999997</v>
      </c>
      <c r="M232" s="31">
        <v>0.92889999999999995</v>
      </c>
      <c r="N232" s="31">
        <v>0.94520000000000004</v>
      </c>
      <c r="O232" s="31">
        <v>0.96899999999999997</v>
      </c>
      <c r="P232" s="31">
        <v>0.98509999999999998</v>
      </c>
      <c r="Q232" s="31">
        <v>0.99619999999999997</v>
      </c>
      <c r="R232" s="31">
        <v>1.0041</v>
      </c>
      <c r="S232" s="31">
        <v>1.0098</v>
      </c>
    </row>
    <row r="233" spans="1:19" hidden="1" outlineLevel="1">
      <c r="A233" s="37">
        <f t="shared" si="3"/>
        <v>228</v>
      </c>
      <c r="B233" s="30">
        <v>2.2799999999999998</v>
      </c>
      <c r="C233" s="31">
        <v>0.52390000000000003</v>
      </c>
      <c r="D233" s="31">
        <v>0.59299999999999997</v>
      </c>
      <c r="E233" s="31">
        <v>0.65210000000000001</v>
      </c>
      <c r="F233" s="31">
        <v>0.70099999999999996</v>
      </c>
      <c r="G233" s="31">
        <v>0.74150000000000005</v>
      </c>
      <c r="H233" s="31">
        <v>0.77529999999999999</v>
      </c>
      <c r="I233" s="31">
        <v>0.80359999999999998</v>
      </c>
      <c r="J233" s="31">
        <v>0.84840000000000004</v>
      </c>
      <c r="K233" s="31">
        <v>0.88219999999999998</v>
      </c>
      <c r="L233" s="31">
        <v>0.90820000000000001</v>
      </c>
      <c r="M233" s="31">
        <v>0.92869999999999997</v>
      </c>
      <c r="N233" s="31">
        <v>0.94510000000000005</v>
      </c>
      <c r="O233" s="31">
        <v>0.96899999999999997</v>
      </c>
      <c r="P233" s="31">
        <v>0.98509999999999998</v>
      </c>
      <c r="Q233" s="31">
        <v>0.99629999999999996</v>
      </c>
      <c r="R233" s="31">
        <v>1.0042</v>
      </c>
      <c r="S233" s="31">
        <v>1.0099</v>
      </c>
    </row>
    <row r="234" spans="1:19" hidden="1" outlineLevel="1">
      <c r="A234" s="37">
        <f t="shared" si="3"/>
        <v>229</v>
      </c>
      <c r="B234" s="30">
        <v>2.29</v>
      </c>
      <c r="C234" s="31">
        <v>0.52339999999999998</v>
      </c>
      <c r="D234" s="31">
        <v>0.59219999999999995</v>
      </c>
      <c r="E234" s="31">
        <v>0.6512</v>
      </c>
      <c r="F234" s="31">
        <v>0.70020000000000004</v>
      </c>
      <c r="G234" s="31">
        <v>0.74080000000000001</v>
      </c>
      <c r="H234" s="31">
        <v>0.77459999999999996</v>
      </c>
      <c r="I234" s="31">
        <v>0.80310000000000004</v>
      </c>
      <c r="J234" s="31">
        <v>0.84799999999999998</v>
      </c>
      <c r="K234" s="31">
        <v>0.88190000000000002</v>
      </c>
      <c r="L234" s="31">
        <v>0.90800000000000003</v>
      </c>
      <c r="M234" s="31">
        <v>0.92849999999999999</v>
      </c>
      <c r="N234" s="31">
        <v>0.94489999999999996</v>
      </c>
      <c r="O234" s="31">
        <v>0.96889999999999998</v>
      </c>
      <c r="P234" s="31">
        <v>0.98509999999999998</v>
      </c>
      <c r="Q234" s="31">
        <v>0.99629999999999996</v>
      </c>
      <c r="R234" s="31">
        <v>1.0043</v>
      </c>
      <c r="S234" s="31">
        <v>1.01</v>
      </c>
    </row>
    <row r="235" spans="1:19" hidden="1" outlineLevel="1">
      <c r="A235" s="37">
        <f t="shared" si="3"/>
        <v>230</v>
      </c>
      <c r="B235" s="30">
        <v>2.2999999999999998</v>
      </c>
      <c r="C235" s="31">
        <v>0.52280000000000004</v>
      </c>
      <c r="D235" s="31">
        <v>0.59140000000000004</v>
      </c>
      <c r="E235" s="31">
        <v>0.65039999999999998</v>
      </c>
      <c r="F235" s="31">
        <v>0.69950000000000001</v>
      </c>
      <c r="G235" s="31">
        <v>0.74009999999999998</v>
      </c>
      <c r="H235" s="31">
        <v>0.77400000000000002</v>
      </c>
      <c r="I235" s="31">
        <v>0.80249999999999999</v>
      </c>
      <c r="J235" s="31">
        <v>0.84760000000000002</v>
      </c>
      <c r="K235" s="31">
        <v>0.88149999999999995</v>
      </c>
      <c r="L235" s="31">
        <v>0.90780000000000005</v>
      </c>
      <c r="M235" s="31">
        <v>0.9284</v>
      </c>
      <c r="N235" s="31">
        <v>0.94479999999999997</v>
      </c>
      <c r="O235" s="31">
        <v>0.96889999999999998</v>
      </c>
      <c r="P235" s="31">
        <v>0.98509999999999998</v>
      </c>
      <c r="Q235" s="31">
        <v>0.99639999999999995</v>
      </c>
      <c r="R235" s="31">
        <v>1.0043</v>
      </c>
      <c r="S235" s="31">
        <v>1.01</v>
      </c>
    </row>
    <row r="236" spans="1:19" hidden="1" outlineLevel="1">
      <c r="A236" s="37">
        <f t="shared" si="3"/>
        <v>231</v>
      </c>
      <c r="B236" s="30">
        <v>2.31</v>
      </c>
      <c r="C236" s="31">
        <v>0.52229999999999999</v>
      </c>
      <c r="D236" s="31">
        <v>0.5907</v>
      </c>
      <c r="E236" s="31">
        <v>0.64959999999999996</v>
      </c>
      <c r="F236" s="31">
        <v>0.69869999999999999</v>
      </c>
      <c r="G236" s="31">
        <v>0.73939999999999995</v>
      </c>
      <c r="H236" s="31">
        <v>0.77339999999999998</v>
      </c>
      <c r="I236" s="31">
        <v>0.80200000000000005</v>
      </c>
      <c r="J236" s="31">
        <v>0.84709999999999996</v>
      </c>
      <c r="K236" s="31">
        <v>0.88119999999999998</v>
      </c>
      <c r="L236" s="31">
        <v>0.90749999999999997</v>
      </c>
      <c r="M236" s="31">
        <v>0.92820000000000003</v>
      </c>
      <c r="N236" s="31">
        <v>0.94469999999999998</v>
      </c>
      <c r="O236" s="31">
        <v>0.96879999999999999</v>
      </c>
      <c r="P236" s="31">
        <v>0.98509999999999998</v>
      </c>
      <c r="Q236" s="31">
        <v>0.99639999999999995</v>
      </c>
      <c r="R236" s="31">
        <v>1.0044</v>
      </c>
      <c r="S236" s="31">
        <v>1.0101</v>
      </c>
    </row>
    <row r="237" spans="1:19" hidden="1" outlineLevel="1">
      <c r="A237" s="37">
        <f t="shared" si="3"/>
        <v>232</v>
      </c>
      <c r="B237" s="30">
        <v>2.3199999999999998</v>
      </c>
      <c r="C237" s="31">
        <v>0.52180000000000004</v>
      </c>
      <c r="D237" s="31">
        <v>0.58989999999999998</v>
      </c>
      <c r="E237" s="31">
        <v>0.64880000000000004</v>
      </c>
      <c r="F237" s="31">
        <v>0.69789999999999996</v>
      </c>
      <c r="G237" s="31">
        <v>0.73870000000000002</v>
      </c>
      <c r="H237" s="31">
        <v>0.77280000000000004</v>
      </c>
      <c r="I237" s="31">
        <v>0.80149999999999999</v>
      </c>
      <c r="J237" s="31">
        <v>0.84670000000000001</v>
      </c>
      <c r="K237" s="31">
        <v>0.88090000000000002</v>
      </c>
      <c r="L237" s="31">
        <v>0.9073</v>
      </c>
      <c r="M237" s="31">
        <v>0.92800000000000005</v>
      </c>
      <c r="N237" s="31">
        <v>0.9446</v>
      </c>
      <c r="O237" s="31">
        <v>0.96879999999999999</v>
      </c>
      <c r="P237" s="31">
        <v>0.98509999999999998</v>
      </c>
      <c r="Q237" s="31">
        <v>0.99650000000000005</v>
      </c>
      <c r="R237" s="31">
        <v>1.0044999999999999</v>
      </c>
      <c r="S237" s="31">
        <v>1.0102</v>
      </c>
    </row>
    <row r="238" spans="1:19" hidden="1" outlineLevel="1">
      <c r="A238" s="37">
        <f t="shared" si="3"/>
        <v>233</v>
      </c>
      <c r="B238" s="30">
        <v>2.33</v>
      </c>
      <c r="C238" s="31">
        <v>0.52139999999999997</v>
      </c>
      <c r="D238" s="31">
        <v>0.58919999999999995</v>
      </c>
      <c r="E238" s="31">
        <v>0.64800000000000002</v>
      </c>
      <c r="F238" s="31">
        <v>0.69720000000000004</v>
      </c>
      <c r="G238" s="31">
        <v>0.73809999999999998</v>
      </c>
      <c r="H238" s="31">
        <v>0.7722</v>
      </c>
      <c r="I238" s="31">
        <v>0.80089999999999995</v>
      </c>
      <c r="J238" s="31">
        <v>0.84630000000000005</v>
      </c>
      <c r="K238" s="31">
        <v>0.88060000000000005</v>
      </c>
      <c r="L238" s="31">
        <v>0.90710000000000002</v>
      </c>
      <c r="M238" s="31">
        <v>0.92789999999999995</v>
      </c>
      <c r="N238" s="31">
        <v>0.94450000000000001</v>
      </c>
      <c r="O238" s="31">
        <v>0.96879999999999999</v>
      </c>
      <c r="P238" s="31">
        <v>0.98519999999999996</v>
      </c>
      <c r="Q238" s="31">
        <v>0.99650000000000005</v>
      </c>
      <c r="R238" s="31">
        <v>1.0044999999999999</v>
      </c>
      <c r="S238" s="31">
        <v>1.0103</v>
      </c>
    </row>
    <row r="239" spans="1:19" hidden="1" outlineLevel="1">
      <c r="A239" s="37">
        <f t="shared" si="3"/>
        <v>234</v>
      </c>
      <c r="B239" s="30">
        <v>2.34</v>
      </c>
      <c r="C239" s="31">
        <v>0.52090000000000003</v>
      </c>
      <c r="D239" s="31">
        <v>0.58850000000000002</v>
      </c>
      <c r="E239" s="31">
        <v>0.6472</v>
      </c>
      <c r="F239" s="31">
        <v>0.69640000000000002</v>
      </c>
      <c r="G239" s="31">
        <v>0.73740000000000006</v>
      </c>
      <c r="H239" s="31">
        <v>0.77159999999999995</v>
      </c>
      <c r="I239" s="31">
        <v>0.8004</v>
      </c>
      <c r="J239" s="31">
        <v>0.84589999999999999</v>
      </c>
      <c r="K239" s="31">
        <v>0.88029999999999997</v>
      </c>
      <c r="L239" s="31">
        <v>0.90680000000000005</v>
      </c>
      <c r="M239" s="31">
        <v>0.92769999999999997</v>
      </c>
      <c r="N239" s="31">
        <v>0.94440000000000002</v>
      </c>
      <c r="O239" s="31">
        <v>0.96870000000000001</v>
      </c>
      <c r="P239" s="31">
        <v>0.98519999999999996</v>
      </c>
      <c r="Q239" s="31">
        <v>0.99660000000000004</v>
      </c>
      <c r="R239" s="31">
        <v>1.0045999999999999</v>
      </c>
      <c r="S239" s="31">
        <v>1.0104</v>
      </c>
    </row>
    <row r="240" spans="1:19" hidden="1" outlineLevel="1">
      <c r="A240" s="37">
        <f t="shared" si="3"/>
        <v>235</v>
      </c>
      <c r="B240" s="30">
        <v>2.35</v>
      </c>
      <c r="C240" s="31">
        <v>0.52049999999999996</v>
      </c>
      <c r="D240" s="31">
        <v>0.58779999999999999</v>
      </c>
      <c r="E240" s="31">
        <v>0.64649999999999996</v>
      </c>
      <c r="F240" s="31">
        <v>0.69569999999999999</v>
      </c>
      <c r="G240" s="31">
        <v>0.73670000000000002</v>
      </c>
      <c r="H240" s="31">
        <v>0.77100000000000002</v>
      </c>
      <c r="I240" s="31">
        <v>0.79990000000000006</v>
      </c>
      <c r="J240" s="31">
        <v>0.84550000000000003</v>
      </c>
      <c r="K240" s="31">
        <v>0.88</v>
      </c>
      <c r="L240" s="31">
        <v>0.90659999999999996</v>
      </c>
      <c r="M240" s="31">
        <v>0.92749999999999999</v>
      </c>
      <c r="N240" s="31">
        <v>0.94420000000000004</v>
      </c>
      <c r="O240" s="31">
        <v>0.96870000000000001</v>
      </c>
      <c r="P240" s="31">
        <v>0.98519999999999996</v>
      </c>
      <c r="Q240" s="31">
        <v>0.99660000000000004</v>
      </c>
      <c r="R240" s="31">
        <v>1.0046999999999999</v>
      </c>
      <c r="S240" s="31">
        <v>1.0105</v>
      </c>
    </row>
    <row r="241" spans="1:19" hidden="1" outlineLevel="1">
      <c r="A241" s="37">
        <f t="shared" si="3"/>
        <v>236</v>
      </c>
      <c r="B241" s="30">
        <v>2.36</v>
      </c>
      <c r="C241" s="31">
        <v>0.52010000000000001</v>
      </c>
      <c r="D241" s="31">
        <v>0.58720000000000006</v>
      </c>
      <c r="E241" s="31">
        <v>0.64570000000000005</v>
      </c>
      <c r="F241" s="31">
        <v>0.69499999999999995</v>
      </c>
      <c r="G241" s="31">
        <v>0.73609999999999998</v>
      </c>
      <c r="H241" s="31">
        <v>0.77039999999999997</v>
      </c>
      <c r="I241" s="31">
        <v>0.7994</v>
      </c>
      <c r="J241" s="31">
        <v>0.84509999999999996</v>
      </c>
      <c r="K241" s="31">
        <v>0.87970000000000004</v>
      </c>
      <c r="L241" s="31">
        <v>0.90639999999999998</v>
      </c>
      <c r="M241" s="31">
        <v>0.9274</v>
      </c>
      <c r="N241" s="31">
        <v>0.94410000000000005</v>
      </c>
      <c r="O241" s="31">
        <v>0.96870000000000001</v>
      </c>
      <c r="P241" s="31">
        <v>0.98519999999999996</v>
      </c>
      <c r="Q241" s="31">
        <v>0.99670000000000003</v>
      </c>
      <c r="R241" s="31">
        <v>1.0047999999999999</v>
      </c>
      <c r="S241" s="31">
        <v>1.0105999999999999</v>
      </c>
    </row>
    <row r="242" spans="1:19" hidden="1" outlineLevel="1">
      <c r="A242" s="37">
        <f t="shared" si="3"/>
        <v>237</v>
      </c>
      <c r="B242" s="30">
        <v>2.37</v>
      </c>
      <c r="C242" s="31">
        <v>0.51980000000000004</v>
      </c>
      <c r="D242" s="31">
        <v>0.58650000000000002</v>
      </c>
      <c r="E242" s="31">
        <v>0.64500000000000002</v>
      </c>
      <c r="F242" s="31">
        <v>0.69430000000000003</v>
      </c>
      <c r="G242" s="31">
        <v>0.73540000000000005</v>
      </c>
      <c r="H242" s="31">
        <v>0.76980000000000004</v>
      </c>
      <c r="I242" s="31">
        <v>0.79890000000000005</v>
      </c>
      <c r="J242" s="31">
        <v>0.84470000000000001</v>
      </c>
      <c r="K242" s="31">
        <v>0.87939999999999996</v>
      </c>
      <c r="L242" s="31">
        <v>0.90620000000000001</v>
      </c>
      <c r="M242" s="31">
        <v>0.92720000000000002</v>
      </c>
      <c r="N242" s="31">
        <v>0.94399999999999995</v>
      </c>
      <c r="O242" s="31">
        <v>0.96860000000000002</v>
      </c>
      <c r="P242" s="31">
        <v>0.98519999999999996</v>
      </c>
      <c r="Q242" s="31">
        <v>0.99670000000000003</v>
      </c>
      <c r="R242" s="31">
        <v>1.0047999999999999</v>
      </c>
      <c r="S242" s="31">
        <v>1.0106999999999999</v>
      </c>
    </row>
    <row r="243" spans="1:19" hidden="1" outlineLevel="1">
      <c r="A243" s="37">
        <f t="shared" si="3"/>
        <v>238</v>
      </c>
      <c r="B243" s="30">
        <v>2.38</v>
      </c>
      <c r="C243" s="31">
        <v>0.51939999999999997</v>
      </c>
      <c r="D243" s="31">
        <v>0.58589999999999998</v>
      </c>
      <c r="E243" s="31">
        <v>0.64429999999999998</v>
      </c>
      <c r="F243" s="31">
        <v>0.69359999999999999</v>
      </c>
      <c r="G243" s="31">
        <v>0.73480000000000001</v>
      </c>
      <c r="H243" s="31">
        <v>0.76929999999999998</v>
      </c>
      <c r="I243" s="31">
        <v>0.7984</v>
      </c>
      <c r="J243" s="31">
        <v>0.84430000000000005</v>
      </c>
      <c r="K243" s="31">
        <v>0.87909999999999999</v>
      </c>
      <c r="L243" s="31">
        <v>0.90590000000000004</v>
      </c>
      <c r="M243" s="31">
        <v>0.92710000000000004</v>
      </c>
      <c r="N243" s="31">
        <v>0.94389999999999996</v>
      </c>
      <c r="O243" s="31">
        <v>0.96860000000000002</v>
      </c>
      <c r="P243" s="31">
        <v>0.98519999999999996</v>
      </c>
      <c r="Q243" s="31">
        <v>0.99680000000000002</v>
      </c>
      <c r="R243" s="31">
        <v>1.0048999999999999</v>
      </c>
      <c r="S243" s="31">
        <v>1.0107999999999999</v>
      </c>
    </row>
    <row r="244" spans="1:19" hidden="1" outlineLevel="1">
      <c r="A244" s="37">
        <f t="shared" si="3"/>
        <v>239</v>
      </c>
      <c r="B244" s="30">
        <v>2.39</v>
      </c>
      <c r="C244" s="31">
        <v>0.51910000000000001</v>
      </c>
      <c r="D244" s="31">
        <v>0.58530000000000004</v>
      </c>
      <c r="E244" s="31">
        <v>0.64359999999999995</v>
      </c>
      <c r="F244" s="31">
        <v>0.69289999999999996</v>
      </c>
      <c r="G244" s="31">
        <v>0.73409999999999997</v>
      </c>
      <c r="H244" s="31">
        <v>0.76870000000000005</v>
      </c>
      <c r="I244" s="31">
        <v>0.79790000000000005</v>
      </c>
      <c r="J244" s="31">
        <v>0.84389999999999998</v>
      </c>
      <c r="K244" s="31">
        <v>0.87880000000000003</v>
      </c>
      <c r="L244" s="31">
        <v>0.90569999999999995</v>
      </c>
      <c r="M244" s="31">
        <v>0.92689999999999995</v>
      </c>
      <c r="N244" s="31">
        <v>0.94379999999999997</v>
      </c>
      <c r="O244" s="31">
        <v>0.96860000000000002</v>
      </c>
      <c r="P244" s="31">
        <v>0.98519999999999996</v>
      </c>
      <c r="Q244" s="31">
        <v>0.99680000000000002</v>
      </c>
      <c r="R244" s="31">
        <v>1.0049999999999999</v>
      </c>
      <c r="S244" s="31">
        <v>1.0108999999999999</v>
      </c>
    </row>
    <row r="245" spans="1:19" hidden="1" outlineLevel="1">
      <c r="A245" s="37">
        <f t="shared" si="3"/>
        <v>240</v>
      </c>
      <c r="B245" s="30">
        <v>2.4</v>
      </c>
      <c r="C245" s="31">
        <v>0.51880000000000004</v>
      </c>
      <c r="D245" s="31">
        <v>0.5847</v>
      </c>
      <c r="E245" s="31">
        <v>0.64290000000000003</v>
      </c>
      <c r="F245" s="31">
        <v>0.69220000000000004</v>
      </c>
      <c r="G245" s="31">
        <v>0.73350000000000004</v>
      </c>
      <c r="H245" s="31">
        <v>0.7681</v>
      </c>
      <c r="I245" s="31">
        <v>0.7974</v>
      </c>
      <c r="J245" s="31">
        <v>0.84350000000000003</v>
      </c>
      <c r="K245" s="31">
        <v>0.87849999999999995</v>
      </c>
      <c r="L245" s="31">
        <v>0.90549999999999997</v>
      </c>
      <c r="M245" s="31">
        <v>0.92669999999999997</v>
      </c>
      <c r="N245" s="31">
        <v>0.94369999999999998</v>
      </c>
      <c r="O245" s="31">
        <v>0.96850000000000003</v>
      </c>
      <c r="P245" s="31">
        <v>0.98529999999999995</v>
      </c>
      <c r="Q245" s="31">
        <v>0.99690000000000001</v>
      </c>
      <c r="R245" s="31">
        <v>1.0051000000000001</v>
      </c>
      <c r="S245" s="31">
        <v>1.0109999999999999</v>
      </c>
    </row>
    <row r="246" spans="1:19" hidden="1" outlineLevel="1">
      <c r="A246" s="37">
        <f t="shared" si="3"/>
        <v>241</v>
      </c>
      <c r="B246" s="30">
        <v>2.41</v>
      </c>
      <c r="C246" s="31">
        <v>0.51849999999999996</v>
      </c>
      <c r="D246" s="31">
        <v>0.58409999999999995</v>
      </c>
      <c r="E246" s="31">
        <v>0.64219999999999999</v>
      </c>
      <c r="F246" s="31">
        <v>0.6915</v>
      </c>
      <c r="G246" s="31">
        <v>0.7329</v>
      </c>
      <c r="H246" s="31">
        <v>0.76759999999999995</v>
      </c>
      <c r="I246" s="31">
        <v>0.79690000000000005</v>
      </c>
      <c r="J246" s="31">
        <v>0.84309999999999996</v>
      </c>
      <c r="K246" s="31">
        <v>0.87819999999999998</v>
      </c>
      <c r="L246" s="31">
        <v>0.90529999999999999</v>
      </c>
      <c r="M246" s="31">
        <v>0.92659999999999998</v>
      </c>
      <c r="N246" s="31">
        <v>0.94359999999999999</v>
      </c>
      <c r="O246" s="31">
        <v>0.96850000000000003</v>
      </c>
      <c r="P246" s="31">
        <v>0.98529999999999995</v>
      </c>
      <c r="Q246" s="31">
        <v>0.99690000000000001</v>
      </c>
      <c r="R246" s="31">
        <v>1.0051000000000001</v>
      </c>
      <c r="S246" s="31">
        <v>1.0109999999999999</v>
      </c>
    </row>
    <row r="247" spans="1:19" hidden="1" outlineLevel="1">
      <c r="A247" s="37">
        <f t="shared" si="3"/>
        <v>242</v>
      </c>
      <c r="B247" s="30">
        <v>2.42</v>
      </c>
      <c r="C247" s="31">
        <v>0.51829999999999998</v>
      </c>
      <c r="D247" s="31">
        <v>0.58350000000000002</v>
      </c>
      <c r="E247" s="31">
        <v>0.64159999999999995</v>
      </c>
      <c r="F247" s="31">
        <v>0.69089999999999996</v>
      </c>
      <c r="G247" s="31">
        <v>0.73229999999999995</v>
      </c>
      <c r="H247" s="31">
        <v>0.76700000000000002</v>
      </c>
      <c r="I247" s="31">
        <v>0.7964</v>
      </c>
      <c r="J247" s="31">
        <v>0.8427</v>
      </c>
      <c r="K247" s="31">
        <v>0.87790000000000001</v>
      </c>
      <c r="L247" s="31">
        <v>0.90510000000000002</v>
      </c>
      <c r="M247" s="31">
        <v>0.9264</v>
      </c>
      <c r="N247" s="31">
        <v>0.94350000000000001</v>
      </c>
      <c r="O247" s="31">
        <v>0.96850000000000003</v>
      </c>
      <c r="P247" s="31">
        <v>0.98529999999999995</v>
      </c>
      <c r="Q247" s="31">
        <v>0.997</v>
      </c>
      <c r="R247" s="31">
        <v>1.0052000000000001</v>
      </c>
      <c r="S247" s="31">
        <v>1.0111000000000001</v>
      </c>
    </row>
    <row r="248" spans="1:19" hidden="1" outlineLevel="1">
      <c r="A248" s="37">
        <f t="shared" si="3"/>
        <v>243</v>
      </c>
      <c r="B248" s="30">
        <v>2.4300000000000002</v>
      </c>
      <c r="C248" s="31">
        <v>0.51800000000000002</v>
      </c>
      <c r="D248" s="31">
        <v>0.58299999999999996</v>
      </c>
      <c r="E248" s="31">
        <v>0.64090000000000003</v>
      </c>
      <c r="F248" s="31">
        <v>0.69020000000000004</v>
      </c>
      <c r="G248" s="31">
        <v>0.73170000000000002</v>
      </c>
      <c r="H248" s="31">
        <v>0.76649999999999996</v>
      </c>
      <c r="I248" s="31">
        <v>0.79590000000000005</v>
      </c>
      <c r="J248" s="31">
        <v>0.84240000000000004</v>
      </c>
      <c r="K248" s="31">
        <v>0.87760000000000005</v>
      </c>
      <c r="L248" s="31">
        <v>0.90490000000000004</v>
      </c>
      <c r="M248" s="31">
        <v>0.92630000000000001</v>
      </c>
      <c r="N248" s="31">
        <v>0.94340000000000002</v>
      </c>
      <c r="O248" s="31">
        <v>0.96840000000000004</v>
      </c>
      <c r="P248" s="31">
        <v>0.98529999999999995</v>
      </c>
      <c r="Q248" s="31">
        <v>0.997</v>
      </c>
      <c r="R248" s="31">
        <v>1.0053000000000001</v>
      </c>
      <c r="S248" s="31">
        <v>1.0112000000000001</v>
      </c>
    </row>
    <row r="249" spans="1:19" hidden="1" outlineLevel="1">
      <c r="A249" s="37">
        <f t="shared" si="3"/>
        <v>244</v>
      </c>
      <c r="B249" s="30">
        <v>2.44</v>
      </c>
      <c r="C249" s="31">
        <v>0.51780000000000004</v>
      </c>
      <c r="D249" s="31">
        <v>0.58250000000000002</v>
      </c>
      <c r="E249" s="31">
        <v>0.64029999999999998</v>
      </c>
      <c r="F249" s="31">
        <v>0.68959999999999999</v>
      </c>
      <c r="G249" s="31">
        <v>0.73109999999999997</v>
      </c>
      <c r="H249" s="31">
        <v>0.76590000000000003</v>
      </c>
      <c r="I249" s="31">
        <v>0.7954</v>
      </c>
      <c r="J249" s="31">
        <v>0.84199999999999997</v>
      </c>
      <c r="K249" s="31">
        <v>0.87729999999999997</v>
      </c>
      <c r="L249" s="31">
        <v>0.90459999999999996</v>
      </c>
      <c r="M249" s="31">
        <v>0.92610000000000003</v>
      </c>
      <c r="N249" s="31">
        <v>0.94330000000000003</v>
      </c>
      <c r="O249" s="31">
        <v>0.96840000000000004</v>
      </c>
      <c r="P249" s="31">
        <v>0.98529999999999995</v>
      </c>
      <c r="Q249" s="31">
        <v>0.99709999999999999</v>
      </c>
      <c r="R249" s="31">
        <v>1.0054000000000001</v>
      </c>
      <c r="S249" s="31">
        <v>1.0113000000000001</v>
      </c>
    </row>
    <row r="250" spans="1:19" hidden="1" outlineLevel="1">
      <c r="A250" s="37">
        <f t="shared" si="3"/>
        <v>245</v>
      </c>
      <c r="B250" s="30">
        <v>2.4500000000000002</v>
      </c>
      <c r="C250" s="31">
        <v>0.51759999999999995</v>
      </c>
      <c r="D250" s="31">
        <v>0.58199999999999996</v>
      </c>
      <c r="E250" s="31">
        <v>0.63970000000000005</v>
      </c>
      <c r="F250" s="31">
        <v>0.68899999999999995</v>
      </c>
      <c r="G250" s="31">
        <v>0.73050000000000004</v>
      </c>
      <c r="H250" s="31">
        <v>0.76539999999999997</v>
      </c>
      <c r="I250" s="31">
        <v>0.79500000000000004</v>
      </c>
      <c r="J250" s="31">
        <v>0.84160000000000001</v>
      </c>
      <c r="K250" s="31">
        <v>0.877</v>
      </c>
      <c r="L250" s="31">
        <v>0.90439999999999998</v>
      </c>
      <c r="M250" s="31">
        <v>0.92600000000000005</v>
      </c>
      <c r="N250" s="31">
        <v>0.94320000000000004</v>
      </c>
      <c r="O250" s="31">
        <v>0.96840000000000004</v>
      </c>
      <c r="P250" s="31">
        <v>0.98540000000000005</v>
      </c>
      <c r="Q250" s="31">
        <v>0.99709999999999999</v>
      </c>
      <c r="R250" s="31">
        <v>1.0055000000000001</v>
      </c>
      <c r="S250" s="31">
        <v>1.0114000000000001</v>
      </c>
    </row>
    <row r="251" spans="1:19" hidden="1" outlineLevel="1">
      <c r="A251" s="37">
        <f t="shared" si="3"/>
        <v>246</v>
      </c>
      <c r="B251" s="30">
        <v>2.46</v>
      </c>
      <c r="C251" s="31">
        <v>0.51739999999999997</v>
      </c>
      <c r="D251" s="31">
        <v>0.58150000000000002</v>
      </c>
      <c r="E251" s="31">
        <v>0.63900000000000001</v>
      </c>
      <c r="F251" s="31">
        <v>0.68830000000000002</v>
      </c>
      <c r="G251" s="31">
        <v>0.72989999999999999</v>
      </c>
      <c r="H251" s="31">
        <v>0.76490000000000002</v>
      </c>
      <c r="I251" s="31">
        <v>0.79449999999999998</v>
      </c>
      <c r="J251" s="31">
        <v>0.84119999999999995</v>
      </c>
      <c r="K251" s="31">
        <v>0.87670000000000003</v>
      </c>
      <c r="L251" s="31">
        <v>0.9042</v>
      </c>
      <c r="M251" s="31">
        <v>0.92579999999999996</v>
      </c>
      <c r="N251" s="31">
        <v>0.94310000000000005</v>
      </c>
      <c r="O251" s="31">
        <v>0.96830000000000005</v>
      </c>
      <c r="P251" s="31">
        <v>0.98540000000000005</v>
      </c>
      <c r="Q251" s="31">
        <v>0.99719999999999998</v>
      </c>
      <c r="R251" s="31">
        <v>1.0055000000000001</v>
      </c>
      <c r="S251" s="31">
        <v>1.0115000000000001</v>
      </c>
    </row>
    <row r="252" spans="1:19" hidden="1" outlineLevel="1">
      <c r="A252" s="37">
        <f t="shared" si="3"/>
        <v>247</v>
      </c>
      <c r="B252" s="30">
        <v>2.4700000000000002</v>
      </c>
      <c r="C252" s="31">
        <v>0.51719999999999999</v>
      </c>
      <c r="D252" s="31">
        <v>0.58099999999999996</v>
      </c>
      <c r="E252" s="31">
        <v>0.63839999999999997</v>
      </c>
      <c r="F252" s="31">
        <v>0.68769999999999998</v>
      </c>
      <c r="G252" s="31">
        <v>0.72929999999999995</v>
      </c>
      <c r="H252" s="31">
        <v>0.76439999999999997</v>
      </c>
      <c r="I252" s="31">
        <v>0.79400000000000004</v>
      </c>
      <c r="J252" s="31">
        <v>0.84079999999999999</v>
      </c>
      <c r="K252" s="31">
        <v>0.87649999999999995</v>
      </c>
      <c r="L252" s="31">
        <v>0.90400000000000003</v>
      </c>
      <c r="M252" s="31">
        <v>0.92569999999999997</v>
      </c>
      <c r="N252" s="31">
        <v>0.94299999999999995</v>
      </c>
      <c r="O252" s="31">
        <v>0.96830000000000005</v>
      </c>
      <c r="P252" s="31">
        <v>0.98540000000000005</v>
      </c>
      <c r="Q252" s="31">
        <v>0.99719999999999998</v>
      </c>
      <c r="R252" s="31">
        <v>1.0056</v>
      </c>
      <c r="S252" s="31">
        <v>1.0116000000000001</v>
      </c>
    </row>
    <row r="253" spans="1:19" hidden="1" outlineLevel="1">
      <c r="A253" s="37">
        <f t="shared" si="3"/>
        <v>248</v>
      </c>
      <c r="B253" s="30">
        <v>2.48</v>
      </c>
      <c r="C253" s="31">
        <v>0.5171</v>
      </c>
      <c r="D253" s="31">
        <v>0.58050000000000002</v>
      </c>
      <c r="E253" s="31">
        <v>0.63790000000000002</v>
      </c>
      <c r="F253" s="31">
        <v>0.68710000000000004</v>
      </c>
      <c r="G253" s="31">
        <v>0.72870000000000001</v>
      </c>
      <c r="H253" s="31">
        <v>0.76380000000000003</v>
      </c>
      <c r="I253" s="31">
        <v>0.79359999999999997</v>
      </c>
      <c r="J253" s="31">
        <v>0.84050000000000002</v>
      </c>
      <c r="K253" s="31">
        <v>0.87619999999999998</v>
      </c>
      <c r="L253" s="31">
        <v>0.90380000000000005</v>
      </c>
      <c r="M253" s="31">
        <v>0.92549999999999999</v>
      </c>
      <c r="N253" s="31">
        <v>0.94289999999999996</v>
      </c>
      <c r="O253" s="31">
        <v>0.96830000000000005</v>
      </c>
      <c r="P253" s="31">
        <v>0.98540000000000005</v>
      </c>
      <c r="Q253" s="31">
        <v>0.99729999999999996</v>
      </c>
      <c r="R253" s="31">
        <v>1.0057</v>
      </c>
      <c r="S253" s="31">
        <v>1.0117</v>
      </c>
    </row>
    <row r="254" spans="1:19" hidden="1" outlineLevel="1">
      <c r="A254" s="37">
        <f t="shared" si="3"/>
        <v>249</v>
      </c>
      <c r="B254" s="30">
        <v>2.4900000000000002</v>
      </c>
      <c r="C254" s="31">
        <v>0.51700000000000002</v>
      </c>
      <c r="D254" s="31">
        <v>0.58009999999999995</v>
      </c>
      <c r="E254" s="31">
        <v>0.63729999999999998</v>
      </c>
      <c r="F254" s="31">
        <v>0.6865</v>
      </c>
      <c r="G254" s="31">
        <v>0.72819999999999996</v>
      </c>
      <c r="H254" s="31">
        <v>0.76329999999999998</v>
      </c>
      <c r="I254" s="31">
        <v>0.79310000000000003</v>
      </c>
      <c r="J254" s="31">
        <v>0.84009999999999996</v>
      </c>
      <c r="K254" s="31">
        <v>0.87590000000000001</v>
      </c>
      <c r="L254" s="31">
        <v>0.90359999999999996</v>
      </c>
      <c r="M254" s="31">
        <v>0.9254</v>
      </c>
      <c r="N254" s="31">
        <v>0.94279999999999997</v>
      </c>
      <c r="O254" s="31">
        <v>0.96830000000000005</v>
      </c>
      <c r="P254" s="31">
        <v>0.98540000000000005</v>
      </c>
      <c r="Q254" s="31">
        <v>0.99739999999999995</v>
      </c>
      <c r="R254" s="31">
        <v>1.0058</v>
      </c>
      <c r="S254" s="31">
        <v>1.0118</v>
      </c>
    </row>
    <row r="255" spans="1:19" hidden="1" outlineLevel="1">
      <c r="A255" s="37">
        <f t="shared" si="3"/>
        <v>250</v>
      </c>
      <c r="B255" s="30">
        <v>2.5</v>
      </c>
      <c r="C255" s="31">
        <v>0.51690000000000003</v>
      </c>
      <c r="D255" s="31">
        <v>0.57969999999999999</v>
      </c>
      <c r="E255" s="31">
        <v>0.63670000000000004</v>
      </c>
      <c r="F255" s="31">
        <v>0.68589999999999995</v>
      </c>
      <c r="G255" s="31">
        <v>0.72760000000000002</v>
      </c>
      <c r="H255" s="31">
        <v>0.76280000000000003</v>
      </c>
      <c r="I255" s="31">
        <v>0.79269999999999996</v>
      </c>
      <c r="J255" s="31">
        <v>0.83979999999999999</v>
      </c>
      <c r="K255" s="31">
        <v>0.87560000000000004</v>
      </c>
      <c r="L255" s="31">
        <v>0.90339999999999998</v>
      </c>
      <c r="M255" s="31">
        <v>0.92530000000000001</v>
      </c>
      <c r="N255" s="31">
        <v>0.94269999999999998</v>
      </c>
      <c r="O255" s="31">
        <v>0.96819999999999995</v>
      </c>
      <c r="P255" s="31">
        <v>0.98550000000000004</v>
      </c>
      <c r="Q255" s="31">
        <v>0.99739999999999995</v>
      </c>
      <c r="R255" s="31">
        <v>1.0059</v>
      </c>
      <c r="S255" s="31">
        <v>1.0119</v>
      </c>
    </row>
    <row r="256" spans="1:19" hidden="1" outlineLevel="1">
      <c r="A256" s="37">
        <f t="shared" si="3"/>
        <v>251</v>
      </c>
      <c r="B256" s="30">
        <v>2.5099999999999998</v>
      </c>
      <c r="C256" s="31">
        <v>0.51680000000000004</v>
      </c>
      <c r="D256" s="31">
        <v>0.57930000000000004</v>
      </c>
      <c r="E256" s="31">
        <v>0.63619999999999999</v>
      </c>
      <c r="F256" s="31">
        <v>0.68540000000000001</v>
      </c>
      <c r="G256" s="31">
        <v>0.72709999999999997</v>
      </c>
      <c r="H256" s="31">
        <v>0.76229999999999998</v>
      </c>
      <c r="I256" s="31">
        <v>0.79220000000000002</v>
      </c>
      <c r="J256" s="31">
        <v>0.83940000000000003</v>
      </c>
      <c r="K256" s="31">
        <v>0.87539999999999996</v>
      </c>
      <c r="L256" s="31">
        <v>0.9032</v>
      </c>
      <c r="M256" s="31">
        <v>0.92510000000000003</v>
      </c>
      <c r="N256" s="31">
        <v>0.94259999999999999</v>
      </c>
      <c r="O256" s="31">
        <v>0.96819999999999995</v>
      </c>
      <c r="P256" s="31">
        <v>0.98550000000000004</v>
      </c>
      <c r="Q256" s="31">
        <v>0.99750000000000005</v>
      </c>
      <c r="R256" s="31">
        <v>1.0059</v>
      </c>
      <c r="S256" s="31">
        <v>1.012</v>
      </c>
    </row>
    <row r="257" spans="1:19" hidden="1" outlineLevel="1">
      <c r="A257" s="37">
        <f t="shared" si="3"/>
        <v>252</v>
      </c>
      <c r="B257" s="30">
        <v>2.52</v>
      </c>
      <c r="C257" s="31">
        <v>0.51670000000000005</v>
      </c>
      <c r="D257" s="31">
        <v>0.57889999999999997</v>
      </c>
      <c r="E257" s="31">
        <v>0.63570000000000004</v>
      </c>
      <c r="F257" s="31">
        <v>0.68479999999999996</v>
      </c>
      <c r="G257" s="31">
        <v>0.72650000000000003</v>
      </c>
      <c r="H257" s="31">
        <v>0.76180000000000003</v>
      </c>
      <c r="I257" s="31">
        <v>0.79179999999999995</v>
      </c>
      <c r="J257" s="31">
        <v>0.83899999999999997</v>
      </c>
      <c r="K257" s="31">
        <v>0.87509999999999999</v>
      </c>
      <c r="L257" s="31">
        <v>0.90300000000000002</v>
      </c>
      <c r="M257" s="31">
        <v>0.92500000000000004</v>
      </c>
      <c r="N257" s="31">
        <v>0.9425</v>
      </c>
      <c r="O257" s="31">
        <v>0.96819999999999995</v>
      </c>
      <c r="P257" s="31">
        <v>0.98550000000000004</v>
      </c>
      <c r="Q257" s="31">
        <v>0.99750000000000005</v>
      </c>
      <c r="R257" s="31">
        <v>1.006</v>
      </c>
      <c r="S257" s="31">
        <v>1.0121</v>
      </c>
    </row>
    <row r="258" spans="1:19" hidden="1" outlineLevel="1">
      <c r="A258" s="37">
        <f t="shared" si="3"/>
        <v>253</v>
      </c>
      <c r="B258" s="30">
        <v>2.5299999999999998</v>
      </c>
      <c r="C258" s="31">
        <v>0.51670000000000005</v>
      </c>
      <c r="D258" s="31">
        <v>0.57850000000000001</v>
      </c>
      <c r="E258" s="31">
        <v>0.6351</v>
      </c>
      <c r="F258" s="31">
        <v>0.68430000000000002</v>
      </c>
      <c r="G258" s="31">
        <v>0.72599999999999998</v>
      </c>
      <c r="H258" s="31">
        <v>0.76139999999999997</v>
      </c>
      <c r="I258" s="31">
        <v>0.79139999999999999</v>
      </c>
      <c r="J258" s="31">
        <v>0.8387</v>
      </c>
      <c r="K258" s="31">
        <v>0.87480000000000002</v>
      </c>
      <c r="L258" s="31">
        <v>0.90280000000000005</v>
      </c>
      <c r="M258" s="31">
        <v>0.92479999999999996</v>
      </c>
      <c r="N258" s="31">
        <v>0.94240000000000002</v>
      </c>
      <c r="O258" s="31">
        <v>0.96819999999999995</v>
      </c>
      <c r="P258" s="31">
        <v>0.98560000000000003</v>
      </c>
      <c r="Q258" s="31">
        <v>0.99760000000000004</v>
      </c>
      <c r="R258" s="31">
        <v>1.0061</v>
      </c>
      <c r="S258" s="31">
        <v>1.0122</v>
      </c>
    </row>
    <row r="259" spans="1:19" hidden="1" outlineLevel="1">
      <c r="A259" s="37">
        <f t="shared" si="3"/>
        <v>254</v>
      </c>
      <c r="B259" s="30">
        <v>2.54</v>
      </c>
      <c r="C259" s="31">
        <v>0.51659999999999995</v>
      </c>
      <c r="D259" s="31">
        <v>0.57809999999999995</v>
      </c>
      <c r="E259" s="31">
        <v>0.63460000000000005</v>
      </c>
      <c r="F259" s="31">
        <v>0.68369999999999997</v>
      </c>
      <c r="G259" s="31">
        <v>0.72550000000000003</v>
      </c>
      <c r="H259" s="31">
        <v>0.76090000000000002</v>
      </c>
      <c r="I259" s="31">
        <v>0.79090000000000005</v>
      </c>
      <c r="J259" s="31">
        <v>0.83830000000000005</v>
      </c>
      <c r="K259" s="31">
        <v>0.87460000000000004</v>
      </c>
      <c r="L259" s="31">
        <v>0.90259999999999996</v>
      </c>
      <c r="M259" s="31">
        <v>0.92469999999999997</v>
      </c>
      <c r="N259" s="31">
        <v>0.94230000000000003</v>
      </c>
      <c r="O259" s="31">
        <v>0.96819999999999995</v>
      </c>
      <c r="P259" s="31">
        <v>0.98560000000000003</v>
      </c>
      <c r="Q259" s="31">
        <v>0.99770000000000003</v>
      </c>
      <c r="R259" s="31">
        <v>1.0062</v>
      </c>
      <c r="S259" s="31">
        <v>1.0123</v>
      </c>
    </row>
    <row r="260" spans="1:19" hidden="1" outlineLevel="1">
      <c r="A260" s="37">
        <f t="shared" si="3"/>
        <v>255</v>
      </c>
      <c r="B260" s="30">
        <v>2.5499999999999998</v>
      </c>
      <c r="C260" s="31">
        <v>0.51659999999999995</v>
      </c>
      <c r="D260" s="31">
        <v>0.57779999999999998</v>
      </c>
      <c r="E260" s="31">
        <v>0.63419999999999999</v>
      </c>
      <c r="F260" s="31">
        <v>0.68320000000000003</v>
      </c>
      <c r="G260" s="31">
        <v>0.72499999999999998</v>
      </c>
      <c r="H260" s="31">
        <v>0.76039999999999996</v>
      </c>
      <c r="I260" s="31">
        <v>0.79049999999999998</v>
      </c>
      <c r="J260" s="31">
        <v>0.83799999999999997</v>
      </c>
      <c r="K260" s="31">
        <v>0.87429999999999997</v>
      </c>
      <c r="L260" s="31">
        <v>0.90239999999999998</v>
      </c>
      <c r="M260" s="31">
        <v>0.92459999999999998</v>
      </c>
      <c r="N260" s="31">
        <v>0.94220000000000004</v>
      </c>
      <c r="O260" s="31">
        <v>0.96809999999999996</v>
      </c>
      <c r="P260" s="31">
        <v>0.98560000000000003</v>
      </c>
      <c r="Q260" s="31">
        <v>0.99770000000000003</v>
      </c>
      <c r="R260" s="31">
        <v>1.0063</v>
      </c>
      <c r="S260" s="31">
        <v>1.0124</v>
      </c>
    </row>
    <row r="261" spans="1:19" hidden="1" outlineLevel="1">
      <c r="A261" s="37">
        <f t="shared" si="3"/>
        <v>256</v>
      </c>
      <c r="B261" s="30">
        <v>2.56</v>
      </c>
      <c r="C261" s="31">
        <v>0.51659999999999995</v>
      </c>
      <c r="D261" s="31">
        <v>0.57750000000000001</v>
      </c>
      <c r="E261" s="31">
        <v>0.63370000000000004</v>
      </c>
      <c r="F261" s="31">
        <v>0.68269999999999997</v>
      </c>
      <c r="G261" s="31">
        <v>0.72450000000000003</v>
      </c>
      <c r="H261" s="31">
        <v>0.75990000000000002</v>
      </c>
      <c r="I261" s="31">
        <v>0.79010000000000002</v>
      </c>
      <c r="J261" s="31">
        <v>0.83760000000000001</v>
      </c>
      <c r="K261" s="31">
        <v>0.87409999999999999</v>
      </c>
      <c r="L261" s="31">
        <v>0.9022</v>
      </c>
      <c r="M261" s="31">
        <v>0.9244</v>
      </c>
      <c r="N261" s="31">
        <v>0.94220000000000004</v>
      </c>
      <c r="O261" s="31">
        <v>0.96809999999999996</v>
      </c>
      <c r="P261" s="31">
        <v>0.98560000000000003</v>
      </c>
      <c r="Q261" s="31">
        <v>0.99780000000000002</v>
      </c>
      <c r="R261" s="31">
        <v>1.0063</v>
      </c>
      <c r="S261" s="31">
        <v>1.0125</v>
      </c>
    </row>
    <row r="262" spans="1:19" hidden="1" outlineLevel="1">
      <c r="A262" s="37">
        <f t="shared" si="3"/>
        <v>257</v>
      </c>
      <c r="B262" s="30">
        <v>2.57</v>
      </c>
      <c r="C262" s="31">
        <v>0.51659999999999995</v>
      </c>
      <c r="D262" s="31">
        <v>0.57720000000000005</v>
      </c>
      <c r="E262" s="31">
        <v>0.63319999999999999</v>
      </c>
      <c r="F262" s="31">
        <v>0.68220000000000003</v>
      </c>
      <c r="G262" s="31">
        <v>0.72399999999999998</v>
      </c>
      <c r="H262" s="31">
        <v>0.75949999999999995</v>
      </c>
      <c r="I262" s="31">
        <v>0.78969999999999996</v>
      </c>
      <c r="J262" s="31">
        <v>0.83730000000000004</v>
      </c>
      <c r="K262" s="31">
        <v>0.87380000000000002</v>
      </c>
      <c r="L262" s="31">
        <v>0.90210000000000001</v>
      </c>
      <c r="M262" s="31">
        <v>0.92430000000000001</v>
      </c>
      <c r="N262" s="31">
        <v>0.94210000000000005</v>
      </c>
      <c r="O262" s="31">
        <v>0.96809999999999996</v>
      </c>
      <c r="P262" s="31">
        <v>0.98570000000000002</v>
      </c>
      <c r="Q262" s="31">
        <v>0.99780000000000002</v>
      </c>
      <c r="R262" s="31">
        <v>1.0064</v>
      </c>
      <c r="S262" s="31">
        <v>1.0125999999999999</v>
      </c>
    </row>
    <row r="263" spans="1:19" hidden="1" outlineLevel="1">
      <c r="A263" s="37">
        <f t="shared" ref="A263:A326" si="4">ROW(B263)-ROW($B$5)</f>
        <v>258</v>
      </c>
      <c r="B263" s="30">
        <v>2.58</v>
      </c>
      <c r="C263" s="31">
        <v>0.51659999999999995</v>
      </c>
      <c r="D263" s="31">
        <v>0.57689999999999997</v>
      </c>
      <c r="E263" s="31">
        <v>0.63280000000000003</v>
      </c>
      <c r="F263" s="31">
        <v>0.68169999999999997</v>
      </c>
      <c r="G263" s="31">
        <v>0.72350000000000003</v>
      </c>
      <c r="H263" s="31">
        <v>0.75900000000000001</v>
      </c>
      <c r="I263" s="31">
        <v>0.7893</v>
      </c>
      <c r="J263" s="31">
        <v>0.83699999999999997</v>
      </c>
      <c r="K263" s="31">
        <v>0.87350000000000005</v>
      </c>
      <c r="L263" s="31">
        <v>0.90190000000000003</v>
      </c>
      <c r="M263" s="31">
        <v>0.92420000000000002</v>
      </c>
      <c r="N263" s="31">
        <v>0.94199999999999995</v>
      </c>
      <c r="O263" s="31">
        <v>0.96809999999999996</v>
      </c>
      <c r="P263" s="31">
        <v>0.98570000000000002</v>
      </c>
      <c r="Q263" s="31">
        <v>0.99790000000000001</v>
      </c>
      <c r="R263" s="31">
        <v>1.0065</v>
      </c>
      <c r="S263" s="31">
        <v>1.0126999999999999</v>
      </c>
    </row>
    <row r="264" spans="1:19" hidden="1" outlineLevel="1">
      <c r="A264" s="37">
        <f t="shared" si="4"/>
        <v>259</v>
      </c>
      <c r="B264" s="30">
        <v>2.59</v>
      </c>
      <c r="C264" s="31">
        <v>0.51670000000000005</v>
      </c>
      <c r="D264" s="31">
        <v>0.5766</v>
      </c>
      <c r="E264" s="31">
        <v>0.63229999999999997</v>
      </c>
      <c r="F264" s="31">
        <v>0.68120000000000003</v>
      </c>
      <c r="G264" s="31">
        <v>0.72299999999999998</v>
      </c>
      <c r="H264" s="31">
        <v>0.75860000000000005</v>
      </c>
      <c r="I264" s="31">
        <v>0.78890000000000005</v>
      </c>
      <c r="J264" s="31">
        <v>0.83660000000000001</v>
      </c>
      <c r="K264" s="31">
        <v>0.87329999999999997</v>
      </c>
      <c r="L264" s="31">
        <v>0.90169999999999995</v>
      </c>
      <c r="M264" s="31">
        <v>0.92400000000000004</v>
      </c>
      <c r="N264" s="31">
        <v>0.94189999999999996</v>
      </c>
      <c r="O264" s="31">
        <v>0.96809999999999996</v>
      </c>
      <c r="P264" s="31">
        <v>0.98570000000000002</v>
      </c>
      <c r="Q264" s="31">
        <v>0.998</v>
      </c>
      <c r="R264" s="31">
        <v>1.0065999999999999</v>
      </c>
      <c r="S264" s="31">
        <v>1.0127999999999999</v>
      </c>
    </row>
    <row r="265" spans="1:19" hidden="1" outlineLevel="1">
      <c r="A265" s="37">
        <f t="shared" si="4"/>
        <v>260</v>
      </c>
      <c r="B265" s="30">
        <v>2.6</v>
      </c>
      <c r="C265" s="31">
        <v>0.51670000000000005</v>
      </c>
      <c r="D265" s="31">
        <v>0.57630000000000003</v>
      </c>
      <c r="E265" s="31">
        <v>0.63190000000000002</v>
      </c>
      <c r="F265" s="31">
        <v>0.68069999999999997</v>
      </c>
      <c r="G265" s="31">
        <v>0.72250000000000003</v>
      </c>
      <c r="H265" s="31">
        <v>0.7581</v>
      </c>
      <c r="I265" s="31">
        <v>0.78849999999999998</v>
      </c>
      <c r="J265" s="31">
        <v>0.83630000000000004</v>
      </c>
      <c r="K265" s="31">
        <v>0.873</v>
      </c>
      <c r="L265" s="31">
        <v>0.90149999999999997</v>
      </c>
      <c r="M265" s="31">
        <v>0.92390000000000005</v>
      </c>
      <c r="N265" s="31">
        <v>0.94179999999999997</v>
      </c>
      <c r="O265" s="31">
        <v>0.96809999999999996</v>
      </c>
      <c r="P265" s="31">
        <v>0.98580000000000001</v>
      </c>
      <c r="Q265" s="31">
        <v>0.998</v>
      </c>
      <c r="R265" s="31">
        <v>1.0066999999999999</v>
      </c>
      <c r="S265" s="31">
        <v>1.0128999999999999</v>
      </c>
    </row>
    <row r="266" spans="1:19" hidden="1" outlineLevel="1">
      <c r="A266" s="37">
        <f t="shared" si="4"/>
        <v>261</v>
      </c>
      <c r="B266" s="30">
        <v>2.61</v>
      </c>
      <c r="C266" s="31">
        <v>0.51680000000000004</v>
      </c>
      <c r="D266" s="31">
        <v>0.57609999999999995</v>
      </c>
      <c r="E266" s="31">
        <v>0.63149999999999995</v>
      </c>
      <c r="F266" s="31">
        <v>0.68020000000000003</v>
      </c>
      <c r="G266" s="31">
        <v>0.72199999999999998</v>
      </c>
      <c r="H266" s="31">
        <v>0.75770000000000004</v>
      </c>
      <c r="I266" s="31">
        <v>0.78810000000000002</v>
      </c>
      <c r="J266" s="31">
        <v>0.83599999999999997</v>
      </c>
      <c r="K266" s="31">
        <v>0.87280000000000002</v>
      </c>
      <c r="L266" s="31">
        <v>0.90129999999999999</v>
      </c>
      <c r="M266" s="31">
        <v>0.92379999999999995</v>
      </c>
      <c r="N266" s="31">
        <v>0.94169999999999998</v>
      </c>
      <c r="O266" s="31">
        <v>0.96799999999999997</v>
      </c>
      <c r="P266" s="31">
        <v>0.98580000000000001</v>
      </c>
      <c r="Q266" s="31">
        <v>0.99809999999999999</v>
      </c>
      <c r="R266" s="31">
        <v>1.0067999999999999</v>
      </c>
      <c r="S266" s="31">
        <v>1.0129999999999999</v>
      </c>
    </row>
    <row r="267" spans="1:19" hidden="1" outlineLevel="1">
      <c r="A267" s="37">
        <f t="shared" si="4"/>
        <v>262</v>
      </c>
      <c r="B267" s="30">
        <v>2.62</v>
      </c>
      <c r="C267" s="31">
        <v>0.51690000000000003</v>
      </c>
      <c r="D267" s="31">
        <v>0.57579999999999998</v>
      </c>
      <c r="E267" s="31">
        <v>0.63109999999999999</v>
      </c>
      <c r="F267" s="31">
        <v>0.67969999999999997</v>
      </c>
      <c r="G267" s="31">
        <v>0.72160000000000002</v>
      </c>
      <c r="H267" s="31">
        <v>0.75729999999999997</v>
      </c>
      <c r="I267" s="31">
        <v>0.78769999999999996</v>
      </c>
      <c r="J267" s="31">
        <v>0.8357</v>
      </c>
      <c r="K267" s="31">
        <v>0.87250000000000005</v>
      </c>
      <c r="L267" s="31">
        <v>0.90110000000000001</v>
      </c>
      <c r="M267" s="31">
        <v>0.92369999999999997</v>
      </c>
      <c r="N267" s="31">
        <v>0.94169999999999998</v>
      </c>
      <c r="O267" s="31">
        <v>0.96799999999999997</v>
      </c>
      <c r="P267" s="31">
        <v>0.98580000000000001</v>
      </c>
      <c r="Q267" s="31">
        <v>0.99809999999999999</v>
      </c>
      <c r="R267" s="31">
        <v>1.0068999999999999</v>
      </c>
      <c r="S267" s="31">
        <v>1.0130999999999999</v>
      </c>
    </row>
    <row r="268" spans="1:19" hidden="1" outlineLevel="1">
      <c r="A268" s="37">
        <f t="shared" si="4"/>
        <v>263</v>
      </c>
      <c r="B268" s="30">
        <v>2.63</v>
      </c>
      <c r="C268" s="31">
        <v>0.51700000000000002</v>
      </c>
      <c r="D268" s="31">
        <v>0.5756</v>
      </c>
      <c r="E268" s="31">
        <v>0.63070000000000004</v>
      </c>
      <c r="F268" s="31">
        <v>0.67930000000000001</v>
      </c>
      <c r="G268" s="31">
        <v>0.72109999999999996</v>
      </c>
      <c r="H268" s="31">
        <v>0.75680000000000003</v>
      </c>
      <c r="I268" s="31">
        <v>0.7873</v>
      </c>
      <c r="J268" s="31">
        <v>0.83530000000000004</v>
      </c>
      <c r="K268" s="31">
        <v>0.87229999999999996</v>
      </c>
      <c r="L268" s="31">
        <v>0.90100000000000002</v>
      </c>
      <c r="M268" s="31">
        <v>0.92349999999999999</v>
      </c>
      <c r="N268" s="31">
        <v>0.94159999999999999</v>
      </c>
      <c r="O268" s="31">
        <v>0.96799999999999997</v>
      </c>
      <c r="P268" s="31">
        <v>0.9859</v>
      </c>
      <c r="Q268" s="31">
        <v>0.99819999999999998</v>
      </c>
      <c r="R268" s="31">
        <v>1.0068999999999999</v>
      </c>
      <c r="S268" s="31">
        <v>1.0132000000000001</v>
      </c>
    </row>
    <row r="269" spans="1:19" hidden="1" outlineLevel="1">
      <c r="A269" s="37">
        <f t="shared" si="4"/>
        <v>264</v>
      </c>
      <c r="B269" s="30">
        <v>2.64</v>
      </c>
      <c r="C269" s="31">
        <v>0.5171</v>
      </c>
      <c r="D269" s="31">
        <v>0.57540000000000002</v>
      </c>
      <c r="E269" s="31">
        <v>0.63029999999999997</v>
      </c>
      <c r="F269" s="31">
        <v>0.67889999999999995</v>
      </c>
      <c r="G269" s="31">
        <v>0.72070000000000001</v>
      </c>
      <c r="H269" s="31">
        <v>0.75639999999999996</v>
      </c>
      <c r="I269" s="31">
        <v>0.78690000000000004</v>
      </c>
      <c r="J269" s="31">
        <v>0.83499999999999996</v>
      </c>
      <c r="K269" s="31">
        <v>0.87209999999999999</v>
      </c>
      <c r="L269" s="31">
        <v>0.90080000000000005</v>
      </c>
      <c r="M269" s="31">
        <v>0.9234</v>
      </c>
      <c r="N269" s="31">
        <v>0.9415</v>
      </c>
      <c r="O269" s="31">
        <v>0.96799999999999997</v>
      </c>
      <c r="P269" s="31">
        <v>0.9859</v>
      </c>
      <c r="Q269" s="31">
        <v>0.99829999999999997</v>
      </c>
      <c r="R269" s="31">
        <v>1.0069999999999999</v>
      </c>
      <c r="S269" s="31">
        <v>1.0133000000000001</v>
      </c>
    </row>
    <row r="270" spans="1:19" hidden="1" outlineLevel="1">
      <c r="A270" s="37">
        <f t="shared" si="4"/>
        <v>265</v>
      </c>
      <c r="B270" s="30">
        <v>2.65</v>
      </c>
      <c r="C270" s="31">
        <v>0.51729999999999998</v>
      </c>
      <c r="D270" s="31">
        <v>0.57520000000000004</v>
      </c>
      <c r="E270" s="31">
        <v>0.62990000000000002</v>
      </c>
      <c r="F270" s="31">
        <v>0.6784</v>
      </c>
      <c r="G270" s="31">
        <v>0.72019999999999995</v>
      </c>
      <c r="H270" s="31">
        <v>0.75600000000000001</v>
      </c>
      <c r="I270" s="31">
        <v>0.78649999999999998</v>
      </c>
      <c r="J270" s="31">
        <v>0.8347</v>
      </c>
      <c r="K270" s="31">
        <v>0.87180000000000002</v>
      </c>
      <c r="L270" s="31">
        <v>0.90059999999999996</v>
      </c>
      <c r="M270" s="31">
        <v>0.92330000000000001</v>
      </c>
      <c r="N270" s="31">
        <v>0.94140000000000001</v>
      </c>
      <c r="O270" s="31">
        <v>0.96799999999999997</v>
      </c>
      <c r="P270" s="31">
        <v>0.9859</v>
      </c>
      <c r="Q270" s="31">
        <v>0.99829999999999997</v>
      </c>
      <c r="R270" s="31">
        <v>1.0071000000000001</v>
      </c>
      <c r="S270" s="31">
        <v>1.0134000000000001</v>
      </c>
    </row>
    <row r="271" spans="1:19" hidden="1" outlineLevel="1">
      <c r="A271" s="37">
        <f t="shared" si="4"/>
        <v>266</v>
      </c>
      <c r="B271" s="30">
        <v>2.66</v>
      </c>
      <c r="C271" s="31">
        <v>0.51739999999999997</v>
      </c>
      <c r="D271" s="31">
        <v>0.57499999999999996</v>
      </c>
      <c r="E271" s="31">
        <v>0.62960000000000005</v>
      </c>
      <c r="F271" s="31">
        <v>0.67800000000000005</v>
      </c>
      <c r="G271" s="31">
        <v>0.7198</v>
      </c>
      <c r="H271" s="31">
        <v>0.75560000000000005</v>
      </c>
      <c r="I271" s="31">
        <v>0.78620000000000001</v>
      </c>
      <c r="J271" s="31">
        <v>0.83440000000000003</v>
      </c>
      <c r="K271" s="31">
        <v>0.87160000000000004</v>
      </c>
      <c r="L271" s="31">
        <v>0.90039999999999998</v>
      </c>
      <c r="M271" s="31">
        <v>0.92320000000000002</v>
      </c>
      <c r="N271" s="31">
        <v>0.94140000000000001</v>
      </c>
      <c r="O271" s="31">
        <v>0.96799999999999997</v>
      </c>
      <c r="P271" s="31">
        <v>0.98599999999999999</v>
      </c>
      <c r="Q271" s="31">
        <v>0.99839999999999995</v>
      </c>
      <c r="R271" s="31">
        <v>1.0072000000000001</v>
      </c>
      <c r="S271" s="31">
        <v>1.0135000000000001</v>
      </c>
    </row>
    <row r="272" spans="1:19" hidden="1" outlineLevel="1">
      <c r="A272" s="37">
        <f t="shared" si="4"/>
        <v>267</v>
      </c>
      <c r="B272" s="30">
        <v>2.67</v>
      </c>
      <c r="C272" s="31">
        <v>0.51759999999999995</v>
      </c>
      <c r="D272" s="31">
        <v>0.57479999999999998</v>
      </c>
      <c r="E272" s="31">
        <v>0.62919999999999998</v>
      </c>
      <c r="F272" s="31">
        <v>0.67759999999999998</v>
      </c>
      <c r="G272" s="31">
        <v>0.71940000000000004</v>
      </c>
      <c r="H272" s="31">
        <v>0.75519999999999998</v>
      </c>
      <c r="I272" s="31">
        <v>0.78580000000000005</v>
      </c>
      <c r="J272" s="31">
        <v>0.83409999999999995</v>
      </c>
      <c r="K272" s="31">
        <v>0.87139999999999995</v>
      </c>
      <c r="L272" s="31">
        <v>0.90029999999999999</v>
      </c>
      <c r="M272" s="31">
        <v>0.92310000000000003</v>
      </c>
      <c r="N272" s="31">
        <v>0.94130000000000003</v>
      </c>
      <c r="O272" s="31">
        <v>0.96799999999999997</v>
      </c>
      <c r="P272" s="31">
        <v>0.98599999999999999</v>
      </c>
      <c r="Q272" s="31">
        <v>0.99850000000000005</v>
      </c>
      <c r="R272" s="31">
        <v>1.0073000000000001</v>
      </c>
      <c r="S272" s="31">
        <v>1.0136000000000001</v>
      </c>
    </row>
    <row r="273" spans="1:19" hidden="1" outlineLevel="1">
      <c r="A273" s="37">
        <f t="shared" si="4"/>
        <v>268</v>
      </c>
      <c r="B273" s="30">
        <v>2.68</v>
      </c>
      <c r="C273" s="31">
        <v>0.51770000000000005</v>
      </c>
      <c r="D273" s="31">
        <v>0.57469999999999999</v>
      </c>
      <c r="E273" s="31">
        <v>0.62890000000000001</v>
      </c>
      <c r="F273" s="31">
        <v>0.67720000000000002</v>
      </c>
      <c r="G273" s="31">
        <v>0.71899999999999997</v>
      </c>
      <c r="H273" s="31">
        <v>0.75480000000000003</v>
      </c>
      <c r="I273" s="31">
        <v>0.78539999999999999</v>
      </c>
      <c r="J273" s="31">
        <v>0.83379999999999999</v>
      </c>
      <c r="K273" s="31">
        <v>0.87109999999999999</v>
      </c>
      <c r="L273" s="31">
        <v>0.90010000000000001</v>
      </c>
      <c r="M273" s="31">
        <v>0.92300000000000004</v>
      </c>
      <c r="N273" s="31">
        <v>0.94120000000000004</v>
      </c>
      <c r="O273" s="31">
        <v>0.96799999999999997</v>
      </c>
      <c r="P273" s="31">
        <v>0.98599999999999999</v>
      </c>
      <c r="Q273" s="31">
        <v>0.99850000000000005</v>
      </c>
      <c r="R273" s="31">
        <v>1.0074000000000001</v>
      </c>
      <c r="S273" s="31">
        <v>1.0137</v>
      </c>
    </row>
    <row r="274" spans="1:19" hidden="1" outlineLevel="1">
      <c r="A274" s="37">
        <f t="shared" si="4"/>
        <v>269</v>
      </c>
      <c r="B274" s="30">
        <v>2.69</v>
      </c>
      <c r="C274" s="31">
        <v>0.51790000000000003</v>
      </c>
      <c r="D274" s="31">
        <v>0.57450000000000001</v>
      </c>
      <c r="E274" s="31">
        <v>0.62860000000000005</v>
      </c>
      <c r="F274" s="31">
        <v>0.67679999999999996</v>
      </c>
      <c r="G274" s="31">
        <v>0.71860000000000002</v>
      </c>
      <c r="H274" s="31">
        <v>0.75439999999999996</v>
      </c>
      <c r="I274" s="31">
        <v>0.78510000000000002</v>
      </c>
      <c r="J274" s="31">
        <v>0.83350000000000002</v>
      </c>
      <c r="K274" s="31">
        <v>0.87090000000000001</v>
      </c>
      <c r="L274" s="31">
        <v>0.89990000000000003</v>
      </c>
      <c r="M274" s="31">
        <v>0.92279999999999995</v>
      </c>
      <c r="N274" s="31">
        <v>0.94110000000000005</v>
      </c>
      <c r="O274" s="31">
        <v>0.96799999999999997</v>
      </c>
      <c r="P274" s="31">
        <v>0.98609999999999998</v>
      </c>
      <c r="Q274" s="31">
        <v>0.99860000000000004</v>
      </c>
      <c r="R274" s="31">
        <v>1.0075000000000001</v>
      </c>
      <c r="S274" s="31">
        <v>1.0138</v>
      </c>
    </row>
    <row r="275" spans="1:19" hidden="1" outlineLevel="1">
      <c r="A275" s="37">
        <f t="shared" si="4"/>
        <v>270</v>
      </c>
      <c r="B275" s="30">
        <v>2.7</v>
      </c>
      <c r="C275" s="31">
        <v>0.5181</v>
      </c>
      <c r="D275" s="31">
        <v>0.57440000000000002</v>
      </c>
      <c r="E275" s="31">
        <v>0.62829999999999997</v>
      </c>
      <c r="F275" s="31">
        <v>0.6764</v>
      </c>
      <c r="G275" s="31">
        <v>0.71819999999999995</v>
      </c>
      <c r="H275" s="31">
        <v>0.754</v>
      </c>
      <c r="I275" s="31">
        <v>0.78469999999999995</v>
      </c>
      <c r="J275" s="31">
        <v>0.83320000000000005</v>
      </c>
      <c r="K275" s="31">
        <v>0.87070000000000003</v>
      </c>
      <c r="L275" s="31">
        <v>0.89980000000000004</v>
      </c>
      <c r="M275" s="31">
        <v>0.92269999999999996</v>
      </c>
      <c r="N275" s="31">
        <v>0.94110000000000005</v>
      </c>
      <c r="O275" s="31">
        <v>0.96799999999999997</v>
      </c>
      <c r="P275" s="31">
        <v>0.98609999999999998</v>
      </c>
      <c r="Q275" s="31">
        <v>0.99870000000000003</v>
      </c>
      <c r="R275" s="31">
        <v>1.0076000000000001</v>
      </c>
      <c r="S275" s="31">
        <v>1.0139</v>
      </c>
    </row>
    <row r="276" spans="1:19" hidden="1" outlineLevel="1">
      <c r="A276" s="37">
        <f t="shared" si="4"/>
        <v>271</v>
      </c>
      <c r="B276" s="30">
        <v>2.71</v>
      </c>
      <c r="C276" s="31">
        <v>0.51829999999999998</v>
      </c>
      <c r="D276" s="31">
        <v>0.57430000000000003</v>
      </c>
      <c r="E276" s="31">
        <v>0.628</v>
      </c>
      <c r="F276" s="31">
        <v>0.67600000000000005</v>
      </c>
      <c r="G276" s="31">
        <v>0.71779999999999999</v>
      </c>
      <c r="H276" s="31">
        <v>0.75360000000000005</v>
      </c>
      <c r="I276" s="31">
        <v>0.78439999999999999</v>
      </c>
      <c r="J276" s="31">
        <v>0.83289999999999997</v>
      </c>
      <c r="K276" s="31">
        <v>0.87050000000000005</v>
      </c>
      <c r="L276" s="31">
        <v>0.89959999999999996</v>
      </c>
      <c r="M276" s="31">
        <v>0.92259999999999998</v>
      </c>
      <c r="N276" s="31">
        <v>0.94099999999999995</v>
      </c>
      <c r="O276" s="31">
        <v>0.96799999999999997</v>
      </c>
      <c r="P276" s="31">
        <v>0.98609999999999998</v>
      </c>
      <c r="Q276" s="31">
        <v>0.99880000000000002</v>
      </c>
      <c r="R276" s="31">
        <v>1.0077</v>
      </c>
      <c r="S276" s="31">
        <v>1.014</v>
      </c>
    </row>
    <row r="277" spans="1:19" hidden="1" outlineLevel="1">
      <c r="A277" s="37">
        <f t="shared" si="4"/>
        <v>272</v>
      </c>
      <c r="B277" s="30">
        <v>2.72</v>
      </c>
      <c r="C277" s="31">
        <v>0.51859999999999995</v>
      </c>
      <c r="D277" s="31">
        <v>0.57420000000000004</v>
      </c>
      <c r="E277" s="31">
        <v>0.62770000000000004</v>
      </c>
      <c r="F277" s="31">
        <v>0.67569999999999997</v>
      </c>
      <c r="G277" s="31">
        <v>0.71740000000000004</v>
      </c>
      <c r="H277" s="31">
        <v>0.75329999999999997</v>
      </c>
      <c r="I277" s="31">
        <v>0.78400000000000003</v>
      </c>
      <c r="J277" s="31">
        <v>0.83260000000000001</v>
      </c>
      <c r="K277" s="31">
        <v>0.87019999999999997</v>
      </c>
      <c r="L277" s="31">
        <v>0.89949999999999997</v>
      </c>
      <c r="M277" s="31">
        <v>0.92249999999999999</v>
      </c>
      <c r="N277" s="31">
        <v>0.94089999999999996</v>
      </c>
      <c r="O277" s="31">
        <v>0.96789999999999998</v>
      </c>
      <c r="P277" s="31">
        <v>0.98619999999999997</v>
      </c>
      <c r="Q277" s="31">
        <v>0.99880000000000002</v>
      </c>
      <c r="R277" s="31">
        <v>1.0077</v>
      </c>
      <c r="S277" s="31">
        <v>1.0141</v>
      </c>
    </row>
    <row r="278" spans="1:19" hidden="1" outlineLevel="1">
      <c r="A278" s="37">
        <f t="shared" si="4"/>
        <v>273</v>
      </c>
      <c r="B278" s="30">
        <v>2.73</v>
      </c>
      <c r="C278" s="31">
        <v>0.51880000000000004</v>
      </c>
      <c r="D278" s="31">
        <v>0.57410000000000005</v>
      </c>
      <c r="E278" s="31">
        <v>0.62739999999999996</v>
      </c>
      <c r="F278" s="31">
        <v>0.67530000000000001</v>
      </c>
      <c r="G278" s="31">
        <v>0.71699999999999997</v>
      </c>
      <c r="H278" s="31">
        <v>0.75290000000000001</v>
      </c>
      <c r="I278" s="31">
        <v>0.78369999999999995</v>
      </c>
      <c r="J278" s="31">
        <v>0.83230000000000004</v>
      </c>
      <c r="K278" s="31">
        <v>0.87</v>
      </c>
      <c r="L278" s="31">
        <v>0.89929999999999999</v>
      </c>
      <c r="M278" s="31">
        <v>0.9224</v>
      </c>
      <c r="N278" s="31">
        <v>0.94089999999999996</v>
      </c>
      <c r="O278" s="31">
        <v>0.96789999999999998</v>
      </c>
      <c r="P278" s="31">
        <v>0.98619999999999997</v>
      </c>
      <c r="Q278" s="31">
        <v>0.99890000000000001</v>
      </c>
      <c r="R278" s="31">
        <v>1.0078</v>
      </c>
      <c r="S278" s="31">
        <v>1.0142</v>
      </c>
    </row>
    <row r="279" spans="1:19" hidden="1" outlineLevel="1">
      <c r="A279" s="37">
        <f t="shared" si="4"/>
        <v>274</v>
      </c>
      <c r="B279" s="30">
        <v>2.74</v>
      </c>
      <c r="C279" s="31">
        <v>0.51910000000000001</v>
      </c>
      <c r="D279" s="31">
        <v>0.57399999999999995</v>
      </c>
      <c r="E279" s="31">
        <v>0.62709999999999999</v>
      </c>
      <c r="F279" s="31">
        <v>0.67490000000000006</v>
      </c>
      <c r="G279" s="31">
        <v>0.71660000000000001</v>
      </c>
      <c r="H279" s="31">
        <v>0.75249999999999995</v>
      </c>
      <c r="I279" s="31">
        <v>0.78339999999999999</v>
      </c>
      <c r="J279" s="31">
        <v>0.83199999999999996</v>
      </c>
      <c r="K279" s="31">
        <v>0.86980000000000002</v>
      </c>
      <c r="L279" s="31">
        <v>0.89910000000000001</v>
      </c>
      <c r="M279" s="31">
        <v>0.92230000000000001</v>
      </c>
      <c r="N279" s="31">
        <v>0.94079999999999997</v>
      </c>
      <c r="O279" s="31">
        <v>0.96789999999999998</v>
      </c>
      <c r="P279" s="31">
        <v>0.98629999999999995</v>
      </c>
      <c r="Q279" s="31">
        <v>0.999</v>
      </c>
      <c r="R279" s="31">
        <v>1.0079</v>
      </c>
      <c r="S279" s="31">
        <v>1.0143</v>
      </c>
    </row>
    <row r="280" spans="1:19" hidden="1" outlineLevel="1">
      <c r="A280" s="37">
        <f t="shared" si="4"/>
        <v>275</v>
      </c>
      <c r="B280" s="30">
        <v>2.75</v>
      </c>
      <c r="C280" s="31">
        <v>0.51929999999999998</v>
      </c>
      <c r="D280" s="31">
        <v>0.57399999999999995</v>
      </c>
      <c r="E280" s="31">
        <v>0.62690000000000001</v>
      </c>
      <c r="F280" s="31">
        <v>0.67459999999999998</v>
      </c>
      <c r="G280" s="31">
        <v>0.71630000000000005</v>
      </c>
      <c r="H280" s="31">
        <v>0.75219999999999998</v>
      </c>
      <c r="I280" s="31">
        <v>0.78310000000000002</v>
      </c>
      <c r="J280" s="31">
        <v>0.83169999999999999</v>
      </c>
      <c r="K280" s="31">
        <v>0.86960000000000004</v>
      </c>
      <c r="L280" s="31">
        <v>0.89900000000000002</v>
      </c>
      <c r="M280" s="31">
        <v>0.92220000000000002</v>
      </c>
      <c r="N280" s="31">
        <v>0.94069999999999998</v>
      </c>
      <c r="O280" s="31">
        <v>0.96789999999999998</v>
      </c>
      <c r="P280" s="31">
        <v>0.98629999999999995</v>
      </c>
      <c r="Q280" s="31">
        <v>0.999</v>
      </c>
      <c r="R280" s="31">
        <v>1.008</v>
      </c>
      <c r="S280" s="31">
        <v>1.0144</v>
      </c>
    </row>
    <row r="281" spans="1:19" hidden="1" outlineLevel="1">
      <c r="A281" s="37">
        <f t="shared" si="4"/>
        <v>276</v>
      </c>
      <c r="B281" s="30">
        <v>2.76</v>
      </c>
      <c r="C281" s="31">
        <v>0.51959999999999995</v>
      </c>
      <c r="D281" s="31">
        <v>0.57389999999999997</v>
      </c>
      <c r="E281" s="31">
        <v>0.62660000000000005</v>
      </c>
      <c r="F281" s="31">
        <v>0.67430000000000001</v>
      </c>
      <c r="G281" s="31">
        <v>0.71589999999999998</v>
      </c>
      <c r="H281" s="31">
        <v>0.75180000000000002</v>
      </c>
      <c r="I281" s="31">
        <v>0.78269999999999995</v>
      </c>
      <c r="J281" s="31">
        <v>0.83150000000000002</v>
      </c>
      <c r="K281" s="31">
        <v>0.86939999999999995</v>
      </c>
      <c r="L281" s="31">
        <v>0.89880000000000004</v>
      </c>
      <c r="M281" s="31">
        <v>0.92210000000000003</v>
      </c>
      <c r="N281" s="31">
        <v>0.94069999999999998</v>
      </c>
      <c r="O281" s="31">
        <v>0.96789999999999998</v>
      </c>
      <c r="P281" s="31">
        <v>0.98640000000000005</v>
      </c>
      <c r="Q281" s="31">
        <v>0.99909999999999999</v>
      </c>
      <c r="R281" s="31">
        <v>1.0081</v>
      </c>
      <c r="S281" s="31">
        <v>1.0145</v>
      </c>
    </row>
    <row r="282" spans="1:19" hidden="1" outlineLevel="1">
      <c r="A282" s="37">
        <f t="shared" si="4"/>
        <v>277</v>
      </c>
      <c r="B282" s="30">
        <v>2.77</v>
      </c>
      <c r="C282" s="31">
        <v>0.51990000000000003</v>
      </c>
      <c r="D282" s="31">
        <v>0.57389999999999997</v>
      </c>
      <c r="E282" s="31">
        <v>0.62639999999999996</v>
      </c>
      <c r="F282" s="31">
        <v>0.67400000000000004</v>
      </c>
      <c r="G282" s="31">
        <v>0.71560000000000001</v>
      </c>
      <c r="H282" s="31">
        <v>0.75149999999999995</v>
      </c>
      <c r="I282" s="31">
        <v>0.78239999999999998</v>
      </c>
      <c r="J282" s="31">
        <v>0.83120000000000005</v>
      </c>
      <c r="K282" s="31">
        <v>0.86919999999999997</v>
      </c>
      <c r="L282" s="31">
        <v>0.89870000000000005</v>
      </c>
      <c r="M282" s="31">
        <v>0.92200000000000004</v>
      </c>
      <c r="N282" s="31">
        <v>0.94059999999999999</v>
      </c>
      <c r="O282" s="31">
        <v>0.96789999999999998</v>
      </c>
      <c r="P282" s="31">
        <v>0.98640000000000005</v>
      </c>
      <c r="Q282" s="31">
        <v>0.99919999999999998</v>
      </c>
      <c r="R282" s="31">
        <v>1.0082</v>
      </c>
      <c r="S282" s="31">
        <v>1.0146999999999999</v>
      </c>
    </row>
    <row r="283" spans="1:19" hidden="1" outlineLevel="1">
      <c r="A283" s="37">
        <f t="shared" si="4"/>
        <v>278</v>
      </c>
      <c r="B283" s="30">
        <v>2.78</v>
      </c>
      <c r="C283" s="31">
        <v>0.5202</v>
      </c>
      <c r="D283" s="31">
        <v>0.57389999999999997</v>
      </c>
      <c r="E283" s="31">
        <v>0.62619999999999998</v>
      </c>
      <c r="F283" s="31">
        <v>0.67359999999999998</v>
      </c>
      <c r="G283" s="31">
        <v>0.71519999999999995</v>
      </c>
      <c r="H283" s="31">
        <v>0.75119999999999998</v>
      </c>
      <c r="I283" s="31">
        <v>0.78210000000000002</v>
      </c>
      <c r="J283" s="31">
        <v>0.83089999999999997</v>
      </c>
      <c r="K283" s="31">
        <v>0.86899999999999999</v>
      </c>
      <c r="L283" s="31">
        <v>0.89849999999999997</v>
      </c>
      <c r="M283" s="31">
        <v>0.92190000000000005</v>
      </c>
      <c r="N283" s="31">
        <v>0.94059999999999999</v>
      </c>
      <c r="O283" s="31">
        <v>0.96789999999999998</v>
      </c>
      <c r="P283" s="31">
        <v>0.98640000000000005</v>
      </c>
      <c r="Q283" s="31">
        <v>0.99919999999999998</v>
      </c>
      <c r="R283" s="31">
        <v>1.0083</v>
      </c>
      <c r="S283" s="31">
        <v>1.0147999999999999</v>
      </c>
    </row>
    <row r="284" spans="1:19" hidden="1" outlineLevel="1">
      <c r="A284" s="37">
        <f t="shared" si="4"/>
        <v>279</v>
      </c>
      <c r="B284" s="30">
        <v>2.79</v>
      </c>
      <c r="C284" s="31">
        <v>0.52049999999999996</v>
      </c>
      <c r="D284" s="31">
        <v>0.57379999999999998</v>
      </c>
      <c r="E284" s="31">
        <v>0.626</v>
      </c>
      <c r="F284" s="31">
        <v>0.67330000000000001</v>
      </c>
      <c r="G284" s="31">
        <v>0.71489999999999998</v>
      </c>
      <c r="H284" s="31">
        <v>0.75080000000000002</v>
      </c>
      <c r="I284" s="31">
        <v>0.78180000000000005</v>
      </c>
      <c r="J284" s="31">
        <v>0.8306</v>
      </c>
      <c r="K284" s="31">
        <v>0.86880000000000002</v>
      </c>
      <c r="L284" s="31">
        <v>0.89839999999999998</v>
      </c>
      <c r="M284" s="31">
        <v>0.92179999999999995</v>
      </c>
      <c r="N284" s="31">
        <v>0.9405</v>
      </c>
      <c r="O284" s="31">
        <v>0.96789999999999998</v>
      </c>
      <c r="P284" s="31">
        <v>0.98650000000000004</v>
      </c>
      <c r="Q284" s="31">
        <v>0.99929999999999997</v>
      </c>
      <c r="R284" s="31">
        <v>1.0084</v>
      </c>
      <c r="S284" s="31">
        <v>1.0148999999999999</v>
      </c>
    </row>
    <row r="285" spans="1:19" hidden="1" outlineLevel="1">
      <c r="A285" s="37">
        <f t="shared" si="4"/>
        <v>280</v>
      </c>
      <c r="B285" s="30">
        <v>2.8</v>
      </c>
      <c r="C285" s="31">
        <v>0.52080000000000004</v>
      </c>
      <c r="D285" s="31">
        <v>0.57379999999999998</v>
      </c>
      <c r="E285" s="31">
        <v>0.62580000000000002</v>
      </c>
      <c r="F285" s="31">
        <v>0.67300000000000004</v>
      </c>
      <c r="G285" s="31">
        <v>0.71460000000000001</v>
      </c>
      <c r="H285" s="31">
        <v>0.75049999999999994</v>
      </c>
      <c r="I285" s="31">
        <v>0.78149999999999997</v>
      </c>
      <c r="J285" s="31">
        <v>0.83040000000000003</v>
      </c>
      <c r="K285" s="31">
        <v>0.86850000000000005</v>
      </c>
      <c r="L285" s="31">
        <v>0.8982</v>
      </c>
      <c r="M285" s="31">
        <v>0.92169999999999996</v>
      </c>
      <c r="N285" s="31">
        <v>0.94040000000000001</v>
      </c>
      <c r="O285" s="31">
        <v>0.96799999999999997</v>
      </c>
      <c r="P285" s="31">
        <v>0.98650000000000004</v>
      </c>
      <c r="Q285" s="31">
        <v>0.99939999999999996</v>
      </c>
      <c r="R285" s="31">
        <v>1.0085</v>
      </c>
      <c r="S285" s="31">
        <v>1.0149999999999999</v>
      </c>
    </row>
    <row r="286" spans="1:19" hidden="1" outlineLevel="1">
      <c r="A286" s="37">
        <f t="shared" si="4"/>
        <v>281</v>
      </c>
      <c r="B286" s="30">
        <v>2.81</v>
      </c>
      <c r="C286" s="31">
        <v>0.5212</v>
      </c>
      <c r="D286" s="31">
        <v>0.57389999999999997</v>
      </c>
      <c r="E286" s="31">
        <v>0.62560000000000004</v>
      </c>
      <c r="F286" s="31">
        <v>0.67279999999999995</v>
      </c>
      <c r="G286" s="31">
        <v>0.71430000000000005</v>
      </c>
      <c r="H286" s="31">
        <v>0.75019999999999998</v>
      </c>
      <c r="I286" s="31">
        <v>0.78120000000000001</v>
      </c>
      <c r="J286" s="31">
        <v>0.83009999999999995</v>
      </c>
      <c r="K286" s="31">
        <v>0.86839999999999995</v>
      </c>
      <c r="L286" s="31">
        <v>0.89810000000000001</v>
      </c>
      <c r="M286" s="31">
        <v>0.92159999999999997</v>
      </c>
      <c r="N286" s="31">
        <v>0.94040000000000001</v>
      </c>
      <c r="O286" s="31">
        <v>0.96799999999999997</v>
      </c>
      <c r="P286" s="31">
        <v>0.98660000000000003</v>
      </c>
      <c r="Q286" s="31">
        <v>0.99950000000000006</v>
      </c>
      <c r="R286" s="31">
        <v>1.0085999999999999</v>
      </c>
      <c r="S286" s="31">
        <v>1.0150999999999999</v>
      </c>
    </row>
    <row r="287" spans="1:19" hidden="1" outlineLevel="1">
      <c r="A287" s="37">
        <f t="shared" si="4"/>
        <v>282</v>
      </c>
      <c r="B287" s="30">
        <v>2.82</v>
      </c>
      <c r="C287" s="31">
        <v>0.52149999999999996</v>
      </c>
      <c r="D287" s="31">
        <v>0.57389999999999997</v>
      </c>
      <c r="E287" s="31">
        <v>0.62539999999999996</v>
      </c>
      <c r="F287" s="31">
        <v>0.67249999999999999</v>
      </c>
      <c r="G287" s="31">
        <v>0.71389999999999998</v>
      </c>
      <c r="H287" s="31">
        <v>0.74990000000000001</v>
      </c>
      <c r="I287" s="31">
        <v>0.78090000000000004</v>
      </c>
      <c r="J287" s="31">
        <v>0.82979999999999998</v>
      </c>
      <c r="K287" s="31">
        <v>0.86819999999999997</v>
      </c>
      <c r="L287" s="31">
        <v>0.89800000000000002</v>
      </c>
      <c r="M287" s="31">
        <v>0.92149999999999999</v>
      </c>
      <c r="N287" s="31">
        <v>0.94030000000000002</v>
      </c>
      <c r="O287" s="31">
        <v>0.96799999999999997</v>
      </c>
      <c r="P287" s="31">
        <v>0.98660000000000003</v>
      </c>
      <c r="Q287" s="31">
        <v>0.99950000000000006</v>
      </c>
      <c r="R287" s="31">
        <v>1.0086999999999999</v>
      </c>
      <c r="S287" s="31">
        <v>1.0152000000000001</v>
      </c>
    </row>
    <row r="288" spans="1:19" hidden="1" outlineLevel="1">
      <c r="A288" s="37">
        <f t="shared" si="4"/>
        <v>283</v>
      </c>
      <c r="B288" s="30">
        <v>2.83</v>
      </c>
      <c r="C288" s="31">
        <v>0.52180000000000004</v>
      </c>
      <c r="D288" s="31">
        <v>0.57389999999999997</v>
      </c>
      <c r="E288" s="31">
        <v>0.62529999999999997</v>
      </c>
      <c r="F288" s="31">
        <v>0.67220000000000002</v>
      </c>
      <c r="G288" s="31">
        <v>0.71360000000000001</v>
      </c>
      <c r="H288" s="31">
        <v>0.74960000000000004</v>
      </c>
      <c r="I288" s="31">
        <v>0.78059999999999996</v>
      </c>
      <c r="J288" s="31">
        <v>0.8296</v>
      </c>
      <c r="K288" s="31">
        <v>0.86799999999999999</v>
      </c>
      <c r="L288" s="31">
        <v>0.89780000000000004</v>
      </c>
      <c r="M288" s="31">
        <v>0.9214</v>
      </c>
      <c r="N288" s="31">
        <v>0.94030000000000002</v>
      </c>
      <c r="O288" s="31">
        <v>0.96799999999999997</v>
      </c>
      <c r="P288" s="31">
        <v>0.98670000000000002</v>
      </c>
      <c r="Q288" s="31">
        <v>0.99960000000000004</v>
      </c>
      <c r="R288" s="31">
        <v>1.0087999999999999</v>
      </c>
      <c r="S288" s="31">
        <v>1.0153000000000001</v>
      </c>
    </row>
    <row r="289" spans="1:19" hidden="1" outlineLevel="1">
      <c r="A289" s="37">
        <f t="shared" si="4"/>
        <v>284</v>
      </c>
      <c r="B289" s="30">
        <v>2.84</v>
      </c>
      <c r="C289" s="31">
        <v>0.5222</v>
      </c>
      <c r="D289" s="31">
        <v>0.57399999999999995</v>
      </c>
      <c r="E289" s="31">
        <v>0.62509999999999999</v>
      </c>
      <c r="F289" s="31">
        <v>0.67200000000000004</v>
      </c>
      <c r="G289" s="31">
        <v>0.71330000000000005</v>
      </c>
      <c r="H289" s="31">
        <v>0.74929999999999997</v>
      </c>
      <c r="I289" s="31">
        <v>0.78029999999999999</v>
      </c>
      <c r="J289" s="31">
        <v>0.82930000000000004</v>
      </c>
      <c r="K289" s="31">
        <v>0.86780000000000002</v>
      </c>
      <c r="L289" s="31">
        <v>0.89770000000000005</v>
      </c>
      <c r="M289" s="31">
        <v>0.92130000000000001</v>
      </c>
      <c r="N289" s="31">
        <v>0.94020000000000004</v>
      </c>
      <c r="O289" s="31">
        <v>0.96799999999999997</v>
      </c>
      <c r="P289" s="31">
        <v>0.98670000000000002</v>
      </c>
      <c r="Q289" s="31">
        <v>0.99970000000000003</v>
      </c>
      <c r="R289" s="31">
        <v>1.0088999999999999</v>
      </c>
      <c r="S289" s="31">
        <v>1.0154000000000001</v>
      </c>
    </row>
    <row r="290" spans="1:19" hidden="1" outlineLevel="1">
      <c r="A290" s="37">
        <f t="shared" si="4"/>
        <v>285</v>
      </c>
      <c r="B290" s="30">
        <v>2.85</v>
      </c>
      <c r="C290" s="31">
        <v>0.52259999999999995</v>
      </c>
      <c r="D290" s="31">
        <v>0.57399999999999995</v>
      </c>
      <c r="E290" s="31">
        <v>0.625</v>
      </c>
      <c r="F290" s="31">
        <v>0.67169999999999996</v>
      </c>
      <c r="G290" s="31">
        <v>0.71309999999999996</v>
      </c>
      <c r="H290" s="31">
        <v>0.749</v>
      </c>
      <c r="I290" s="31">
        <v>0.78010000000000002</v>
      </c>
      <c r="J290" s="31">
        <v>0.82909999999999995</v>
      </c>
      <c r="K290" s="31">
        <v>0.86760000000000004</v>
      </c>
      <c r="L290" s="31">
        <v>0.89759999999999995</v>
      </c>
      <c r="M290" s="31">
        <v>0.92120000000000002</v>
      </c>
      <c r="N290" s="31">
        <v>0.94020000000000004</v>
      </c>
      <c r="O290" s="31">
        <v>0.96799999999999997</v>
      </c>
      <c r="P290" s="31">
        <v>0.98680000000000001</v>
      </c>
      <c r="Q290" s="31">
        <v>0.99980000000000002</v>
      </c>
      <c r="R290" s="31">
        <v>1.0089999999999999</v>
      </c>
      <c r="S290" s="31">
        <v>1.0155000000000001</v>
      </c>
    </row>
    <row r="291" spans="1:19" hidden="1" outlineLevel="1">
      <c r="A291" s="37">
        <f t="shared" si="4"/>
        <v>286</v>
      </c>
      <c r="B291" s="30">
        <v>2.86</v>
      </c>
      <c r="C291" s="31">
        <v>0.52300000000000002</v>
      </c>
      <c r="D291" s="31">
        <v>0.57410000000000005</v>
      </c>
      <c r="E291" s="31">
        <v>0.62480000000000002</v>
      </c>
      <c r="F291" s="31">
        <v>0.67149999999999999</v>
      </c>
      <c r="G291" s="31">
        <v>0.71279999999999999</v>
      </c>
      <c r="H291" s="31">
        <v>0.74870000000000003</v>
      </c>
      <c r="I291" s="31">
        <v>0.77980000000000005</v>
      </c>
      <c r="J291" s="31">
        <v>0.82879999999999998</v>
      </c>
      <c r="K291" s="31">
        <v>0.86739999999999995</v>
      </c>
      <c r="L291" s="31">
        <v>0.89739999999999998</v>
      </c>
      <c r="M291" s="31">
        <v>0.92110000000000003</v>
      </c>
      <c r="N291" s="31">
        <v>0.94010000000000005</v>
      </c>
      <c r="O291" s="31">
        <v>0.96799999999999997</v>
      </c>
      <c r="P291" s="31">
        <v>0.98680000000000001</v>
      </c>
      <c r="Q291" s="31">
        <v>0.99990000000000001</v>
      </c>
      <c r="R291" s="31">
        <v>1.0091000000000001</v>
      </c>
      <c r="S291" s="31">
        <v>1.0156000000000001</v>
      </c>
    </row>
    <row r="292" spans="1:19" hidden="1" outlineLevel="1">
      <c r="A292" s="37">
        <f t="shared" si="4"/>
        <v>287</v>
      </c>
      <c r="B292" s="30">
        <v>2.87</v>
      </c>
      <c r="C292" s="31">
        <v>0.52339999999999998</v>
      </c>
      <c r="D292" s="31">
        <v>0.57420000000000004</v>
      </c>
      <c r="E292" s="31">
        <v>0.62470000000000003</v>
      </c>
      <c r="F292" s="31">
        <v>0.67120000000000002</v>
      </c>
      <c r="G292" s="31">
        <v>0.71250000000000002</v>
      </c>
      <c r="H292" s="31">
        <v>0.74839999999999995</v>
      </c>
      <c r="I292" s="31">
        <v>0.77949999999999997</v>
      </c>
      <c r="J292" s="31">
        <v>0.8286</v>
      </c>
      <c r="K292" s="31">
        <v>0.86719999999999997</v>
      </c>
      <c r="L292" s="31">
        <v>0.87729999999999997</v>
      </c>
      <c r="M292" s="31">
        <v>0.92110000000000003</v>
      </c>
      <c r="N292" s="31">
        <v>0.94010000000000005</v>
      </c>
      <c r="O292" s="31">
        <v>0.96799999999999997</v>
      </c>
      <c r="P292" s="31">
        <v>0.9869</v>
      </c>
      <c r="Q292" s="31">
        <v>0.99990000000000001</v>
      </c>
      <c r="R292" s="31">
        <v>1.0092000000000001</v>
      </c>
      <c r="S292" s="31">
        <v>1.0157</v>
      </c>
    </row>
    <row r="293" spans="1:19" hidden="1" outlineLevel="1">
      <c r="A293" s="37">
        <f t="shared" si="4"/>
        <v>288</v>
      </c>
      <c r="B293" s="30">
        <v>2.88</v>
      </c>
      <c r="C293" s="31">
        <v>0.52380000000000004</v>
      </c>
      <c r="D293" s="31">
        <v>0.57420000000000004</v>
      </c>
      <c r="E293" s="31">
        <v>0.62460000000000004</v>
      </c>
      <c r="F293" s="31">
        <v>0.67100000000000004</v>
      </c>
      <c r="G293" s="31">
        <v>0.71220000000000006</v>
      </c>
      <c r="H293" s="31">
        <v>0.74819999999999998</v>
      </c>
      <c r="I293" s="31">
        <v>0.77929999999999999</v>
      </c>
      <c r="J293" s="31">
        <v>0.82840000000000003</v>
      </c>
      <c r="K293" s="31">
        <v>0.86699999999999999</v>
      </c>
      <c r="L293" s="31">
        <v>0.8972</v>
      </c>
      <c r="M293" s="31">
        <v>0.92100000000000004</v>
      </c>
      <c r="N293" s="31">
        <v>0.94</v>
      </c>
      <c r="O293" s="31">
        <v>0.96799999999999997</v>
      </c>
      <c r="P293" s="31">
        <v>0.9869</v>
      </c>
      <c r="Q293" s="31">
        <v>1</v>
      </c>
      <c r="R293" s="31">
        <v>1.0093000000000001</v>
      </c>
      <c r="S293" s="31">
        <v>1.0159</v>
      </c>
    </row>
    <row r="294" spans="1:19" hidden="1" outlineLevel="1">
      <c r="A294" s="37">
        <f t="shared" si="4"/>
        <v>289</v>
      </c>
      <c r="B294" s="30">
        <v>2.89</v>
      </c>
      <c r="C294" s="31">
        <v>0.5242</v>
      </c>
      <c r="D294" s="31">
        <v>0.57430000000000003</v>
      </c>
      <c r="E294" s="31">
        <v>0.62450000000000006</v>
      </c>
      <c r="F294" s="31">
        <v>0.67079999999999995</v>
      </c>
      <c r="G294" s="31">
        <v>0.71199999999999997</v>
      </c>
      <c r="H294" s="31">
        <v>0.74790000000000001</v>
      </c>
      <c r="I294" s="31">
        <v>0.77900000000000003</v>
      </c>
      <c r="J294" s="31">
        <v>0.82809999999999995</v>
      </c>
      <c r="K294" s="31">
        <v>0.86680000000000001</v>
      </c>
      <c r="L294" s="31">
        <v>0.89700000000000002</v>
      </c>
      <c r="M294" s="31">
        <v>0.92090000000000005</v>
      </c>
      <c r="N294" s="31">
        <v>0.94</v>
      </c>
      <c r="O294" s="31">
        <v>0.96799999999999997</v>
      </c>
      <c r="P294" s="31">
        <v>0.98699999999999999</v>
      </c>
      <c r="Q294" s="31">
        <v>1.0001</v>
      </c>
      <c r="R294" s="31">
        <v>1.0094000000000001</v>
      </c>
      <c r="S294" s="31">
        <v>1.016</v>
      </c>
    </row>
    <row r="295" spans="1:19" hidden="1" outlineLevel="1">
      <c r="A295" s="37">
        <f t="shared" si="4"/>
        <v>290</v>
      </c>
      <c r="B295" s="30">
        <v>2.9</v>
      </c>
      <c r="C295" s="31">
        <v>0.52459999999999996</v>
      </c>
      <c r="D295" s="31">
        <v>0.57440000000000002</v>
      </c>
      <c r="E295" s="31">
        <v>0.62439999999999996</v>
      </c>
      <c r="F295" s="31">
        <v>0.67059999999999997</v>
      </c>
      <c r="G295" s="31">
        <v>0.7117</v>
      </c>
      <c r="H295" s="31">
        <v>0.74760000000000004</v>
      </c>
      <c r="I295" s="31">
        <v>0.77880000000000005</v>
      </c>
      <c r="J295" s="31">
        <v>0.82789999999999997</v>
      </c>
      <c r="K295" s="31">
        <v>0.86670000000000003</v>
      </c>
      <c r="L295" s="31">
        <v>0.89690000000000003</v>
      </c>
      <c r="M295" s="31">
        <v>0.92079999999999995</v>
      </c>
      <c r="N295" s="31">
        <v>0.93989999999999996</v>
      </c>
      <c r="O295" s="31">
        <v>0.96799999999999997</v>
      </c>
      <c r="P295" s="31">
        <v>0.98699999999999999</v>
      </c>
      <c r="Q295" s="31">
        <v>1.0002</v>
      </c>
      <c r="R295" s="31">
        <v>1.0094000000000001</v>
      </c>
      <c r="S295" s="31">
        <v>1.0161</v>
      </c>
    </row>
    <row r="296" spans="1:19" hidden="1" outlineLevel="1">
      <c r="A296" s="37">
        <f t="shared" si="4"/>
        <v>291</v>
      </c>
      <c r="B296" s="30">
        <v>2.91</v>
      </c>
      <c r="C296" s="31">
        <v>0.52500000000000002</v>
      </c>
      <c r="D296" s="31">
        <v>0.5746</v>
      </c>
      <c r="E296" s="31">
        <v>0.62429999999999997</v>
      </c>
      <c r="F296" s="31">
        <v>0.6704</v>
      </c>
      <c r="G296" s="31">
        <v>0.71150000000000002</v>
      </c>
      <c r="H296" s="31">
        <v>0.74739999999999995</v>
      </c>
      <c r="I296" s="31">
        <v>0.77849999999999997</v>
      </c>
      <c r="J296" s="31">
        <v>0.82769999999999999</v>
      </c>
      <c r="K296" s="31">
        <v>0.86650000000000005</v>
      </c>
      <c r="L296" s="31">
        <v>0.89680000000000004</v>
      </c>
      <c r="M296" s="31">
        <v>0.92069999999999996</v>
      </c>
      <c r="N296" s="31">
        <v>0.93989999999999996</v>
      </c>
      <c r="O296" s="31">
        <v>0.96809999999999996</v>
      </c>
      <c r="P296" s="31">
        <v>0.98709999999999998</v>
      </c>
      <c r="Q296" s="31">
        <v>1.0003</v>
      </c>
      <c r="R296" s="31">
        <v>1.0095000000000001</v>
      </c>
      <c r="S296" s="31">
        <v>1.0162</v>
      </c>
    </row>
    <row r="297" spans="1:19" hidden="1" outlineLevel="1">
      <c r="A297" s="37">
        <f t="shared" si="4"/>
        <v>292</v>
      </c>
      <c r="B297" s="30">
        <v>2.92</v>
      </c>
      <c r="C297" s="31">
        <v>0.52549999999999997</v>
      </c>
      <c r="D297" s="31">
        <v>0.57469999999999999</v>
      </c>
      <c r="E297" s="31">
        <v>0.62419999999999998</v>
      </c>
      <c r="F297" s="31">
        <v>0.67020000000000002</v>
      </c>
      <c r="G297" s="31">
        <v>0.71120000000000005</v>
      </c>
      <c r="H297" s="31">
        <v>0.74709999999999999</v>
      </c>
      <c r="I297" s="31">
        <v>0.77829999999999999</v>
      </c>
      <c r="J297" s="31">
        <v>0.82740000000000002</v>
      </c>
      <c r="K297" s="31">
        <v>0.86629999999999996</v>
      </c>
      <c r="L297" s="31">
        <v>0.89670000000000005</v>
      </c>
      <c r="M297" s="31">
        <v>0.92069999999999996</v>
      </c>
      <c r="N297" s="31">
        <v>0.93989999999999996</v>
      </c>
      <c r="O297" s="31">
        <v>0.96809999999999996</v>
      </c>
      <c r="P297" s="31">
        <v>0.98709999999999998</v>
      </c>
      <c r="Q297" s="31">
        <v>1.0003</v>
      </c>
      <c r="R297" s="31">
        <v>1.0096000000000001</v>
      </c>
      <c r="S297" s="31">
        <v>1.0163</v>
      </c>
    </row>
    <row r="298" spans="1:19" hidden="1" outlineLevel="1">
      <c r="A298" s="37">
        <f t="shared" si="4"/>
        <v>293</v>
      </c>
      <c r="B298" s="30">
        <v>2.93</v>
      </c>
      <c r="C298" s="31">
        <v>0.52590000000000003</v>
      </c>
      <c r="D298" s="31">
        <v>0.57479999999999998</v>
      </c>
      <c r="E298" s="31">
        <v>0.62419999999999998</v>
      </c>
      <c r="F298" s="31">
        <v>0.67</v>
      </c>
      <c r="G298" s="31">
        <v>0.71099999999999997</v>
      </c>
      <c r="H298" s="31">
        <v>0.74690000000000001</v>
      </c>
      <c r="I298" s="31">
        <v>0.77800000000000002</v>
      </c>
      <c r="J298" s="31">
        <v>0.82720000000000005</v>
      </c>
      <c r="K298" s="31">
        <v>0.86619999999999997</v>
      </c>
      <c r="L298" s="31">
        <v>0.89649999999999996</v>
      </c>
      <c r="M298" s="31">
        <v>0.92059999999999997</v>
      </c>
      <c r="N298" s="31">
        <v>0.93979999999999997</v>
      </c>
      <c r="O298" s="31">
        <v>0.96809999999999996</v>
      </c>
      <c r="P298" s="31">
        <v>0.98719999999999997</v>
      </c>
      <c r="Q298" s="31">
        <v>1.0004</v>
      </c>
      <c r="R298" s="31">
        <v>1.0097</v>
      </c>
      <c r="S298" s="31">
        <v>1.0164</v>
      </c>
    </row>
    <row r="299" spans="1:19" hidden="1" outlineLevel="1">
      <c r="A299" s="37">
        <f t="shared" si="4"/>
        <v>294</v>
      </c>
      <c r="B299" s="30">
        <v>2.94</v>
      </c>
      <c r="C299" s="31">
        <v>0.52639999999999998</v>
      </c>
      <c r="D299" s="31">
        <v>0.57499999999999996</v>
      </c>
      <c r="E299" s="31">
        <v>0.62409999999999999</v>
      </c>
      <c r="F299" s="31">
        <v>0.66990000000000005</v>
      </c>
      <c r="G299" s="31">
        <v>0.71079999999999999</v>
      </c>
      <c r="H299" s="31">
        <v>0.74660000000000004</v>
      </c>
      <c r="I299" s="31">
        <v>0.77780000000000005</v>
      </c>
      <c r="J299" s="31">
        <v>0.82699999999999996</v>
      </c>
      <c r="K299" s="31">
        <v>0.86599999999999999</v>
      </c>
      <c r="L299" s="31">
        <v>0.89639999999999997</v>
      </c>
      <c r="M299" s="31">
        <v>0.92049999999999998</v>
      </c>
      <c r="N299" s="31">
        <v>0.93979999999999997</v>
      </c>
      <c r="O299" s="31">
        <v>0.96809999999999996</v>
      </c>
      <c r="P299" s="31">
        <v>0.98719999999999997</v>
      </c>
      <c r="Q299" s="31">
        <v>1.0004999999999999</v>
      </c>
      <c r="R299" s="31">
        <v>1.0098</v>
      </c>
      <c r="S299" s="31">
        <v>1.0165</v>
      </c>
    </row>
    <row r="300" spans="1:19" hidden="1" outlineLevel="1">
      <c r="A300" s="37">
        <f t="shared" si="4"/>
        <v>295</v>
      </c>
      <c r="B300" s="30">
        <v>2.95</v>
      </c>
      <c r="C300" s="31">
        <v>0.52680000000000005</v>
      </c>
      <c r="D300" s="31">
        <v>0.57509999999999994</v>
      </c>
      <c r="E300" s="31">
        <v>0.62409999999999999</v>
      </c>
      <c r="F300" s="31">
        <v>0.66969999999999996</v>
      </c>
      <c r="G300" s="31">
        <v>0.71060000000000001</v>
      </c>
      <c r="H300" s="31">
        <v>0.74639999999999995</v>
      </c>
      <c r="I300" s="31">
        <v>0.77759999999999996</v>
      </c>
      <c r="J300" s="31">
        <v>0.82679999999999998</v>
      </c>
      <c r="K300" s="31">
        <v>0.86580000000000001</v>
      </c>
      <c r="L300" s="31">
        <v>0.89629999999999999</v>
      </c>
      <c r="M300" s="31">
        <v>0.9204</v>
      </c>
      <c r="N300" s="31">
        <v>0.93969999999999998</v>
      </c>
      <c r="O300" s="31">
        <v>0.96809999999999996</v>
      </c>
      <c r="P300" s="31">
        <v>0.98729999999999996</v>
      </c>
      <c r="Q300" s="31">
        <v>1.0005999999999999</v>
      </c>
      <c r="R300" s="31">
        <v>1.01</v>
      </c>
      <c r="S300" s="31">
        <v>1.0165999999999999</v>
      </c>
    </row>
    <row r="301" spans="1:19" hidden="1" outlineLevel="1">
      <c r="A301" s="37">
        <f t="shared" si="4"/>
        <v>296</v>
      </c>
      <c r="B301" s="30">
        <v>2.96</v>
      </c>
      <c r="C301" s="31">
        <v>0.52729999999999999</v>
      </c>
      <c r="D301" s="31">
        <v>0.57530000000000003</v>
      </c>
      <c r="E301" s="31">
        <v>0.624</v>
      </c>
      <c r="F301" s="31">
        <v>0.66959999999999997</v>
      </c>
      <c r="G301" s="31">
        <v>0.71030000000000004</v>
      </c>
      <c r="H301" s="31">
        <v>0.74619999999999997</v>
      </c>
      <c r="I301" s="31">
        <v>0.77729999999999999</v>
      </c>
      <c r="J301" s="31">
        <v>0.8266</v>
      </c>
      <c r="K301" s="31">
        <v>0.86570000000000003</v>
      </c>
      <c r="L301" s="31">
        <v>0.8962</v>
      </c>
      <c r="M301" s="31">
        <v>0.9204</v>
      </c>
      <c r="N301" s="31">
        <v>0.93969999999999998</v>
      </c>
      <c r="O301" s="31">
        <v>0.96809999999999996</v>
      </c>
      <c r="P301" s="31">
        <v>0.98729999999999996</v>
      </c>
      <c r="Q301" s="31">
        <v>1.0006999999999999</v>
      </c>
      <c r="R301" s="31">
        <v>1.0101</v>
      </c>
      <c r="S301" s="31">
        <v>1.0167999999999999</v>
      </c>
    </row>
    <row r="302" spans="1:19" hidden="1" outlineLevel="1">
      <c r="A302" s="37">
        <f t="shared" si="4"/>
        <v>297</v>
      </c>
      <c r="B302" s="30">
        <v>2.97</v>
      </c>
      <c r="C302" s="31">
        <v>0.52780000000000005</v>
      </c>
      <c r="D302" s="31">
        <v>0.57550000000000001</v>
      </c>
      <c r="E302" s="31">
        <v>0.624</v>
      </c>
      <c r="F302" s="31">
        <v>0.6694</v>
      </c>
      <c r="G302" s="31">
        <v>0.71009999999999995</v>
      </c>
      <c r="H302" s="31">
        <v>0.74590000000000001</v>
      </c>
      <c r="I302" s="31">
        <v>0.77710000000000001</v>
      </c>
      <c r="J302" s="31">
        <v>0.82630000000000003</v>
      </c>
      <c r="K302" s="31">
        <v>0.86550000000000005</v>
      </c>
      <c r="L302" s="31">
        <v>0.89610000000000001</v>
      </c>
      <c r="M302" s="31">
        <v>0.92030000000000001</v>
      </c>
      <c r="N302" s="31">
        <v>0.93969999999999998</v>
      </c>
      <c r="O302" s="31">
        <v>0.96819999999999995</v>
      </c>
      <c r="P302" s="31">
        <v>0.98740000000000006</v>
      </c>
      <c r="Q302" s="31">
        <v>1.0006999999999999</v>
      </c>
      <c r="R302" s="31">
        <v>1.0102</v>
      </c>
      <c r="S302" s="31">
        <v>1.0168999999999999</v>
      </c>
    </row>
    <row r="303" spans="1:19" hidden="1" outlineLevel="1">
      <c r="A303" s="37">
        <f t="shared" si="4"/>
        <v>298</v>
      </c>
      <c r="B303" s="30">
        <v>2.98</v>
      </c>
      <c r="C303" s="31">
        <v>0.52829999999999999</v>
      </c>
      <c r="D303" s="31">
        <v>0.57569999999999999</v>
      </c>
      <c r="E303" s="31">
        <v>0.624</v>
      </c>
      <c r="F303" s="31">
        <v>0.66930000000000001</v>
      </c>
      <c r="G303" s="31">
        <v>0.70989999999999998</v>
      </c>
      <c r="H303" s="31">
        <v>0.74570000000000003</v>
      </c>
      <c r="I303" s="31">
        <v>0.77690000000000003</v>
      </c>
      <c r="J303" s="31">
        <v>0.82609999999999995</v>
      </c>
      <c r="K303" s="31">
        <v>0.86529999999999996</v>
      </c>
      <c r="L303" s="31">
        <v>0.89600000000000002</v>
      </c>
      <c r="M303" s="31">
        <v>0.92020000000000002</v>
      </c>
      <c r="N303" s="31">
        <v>0.93959999999999999</v>
      </c>
      <c r="O303" s="31">
        <v>0.96819999999999995</v>
      </c>
      <c r="P303" s="31">
        <v>0.98750000000000004</v>
      </c>
      <c r="Q303" s="31">
        <v>1.0007999999999999</v>
      </c>
      <c r="R303" s="31">
        <v>1.0103</v>
      </c>
      <c r="S303" s="31">
        <v>1.0169999999999999</v>
      </c>
    </row>
    <row r="304" spans="1:19" hidden="1" outlineLevel="1">
      <c r="A304" s="37">
        <f t="shared" si="4"/>
        <v>299</v>
      </c>
      <c r="B304" s="30">
        <v>2.99</v>
      </c>
      <c r="C304" s="31">
        <v>0.52880000000000005</v>
      </c>
      <c r="D304" s="31">
        <v>0.57589999999999997</v>
      </c>
      <c r="E304" s="31">
        <v>0.624</v>
      </c>
      <c r="F304" s="31">
        <v>0.66910000000000003</v>
      </c>
      <c r="G304" s="31">
        <v>0.70979999999999999</v>
      </c>
      <c r="H304" s="31">
        <v>0.74550000000000005</v>
      </c>
      <c r="I304" s="31">
        <v>0.77669999999999995</v>
      </c>
      <c r="J304" s="31">
        <v>0.82589999999999997</v>
      </c>
      <c r="K304" s="31">
        <v>0.86519999999999997</v>
      </c>
      <c r="L304" s="31">
        <v>0.89590000000000003</v>
      </c>
      <c r="M304" s="31">
        <v>0.92010000000000003</v>
      </c>
      <c r="N304" s="31">
        <v>0.93959999999999999</v>
      </c>
      <c r="O304" s="31">
        <v>0.96819999999999995</v>
      </c>
      <c r="P304" s="31">
        <v>0.98750000000000004</v>
      </c>
      <c r="Q304" s="31">
        <v>1.0008999999999999</v>
      </c>
      <c r="R304" s="31">
        <v>1.0104</v>
      </c>
      <c r="S304" s="31">
        <v>1.0170999999999999</v>
      </c>
    </row>
    <row r="305" spans="1:19" hidden="1" outlineLevel="1">
      <c r="A305" s="37">
        <f t="shared" si="4"/>
        <v>300</v>
      </c>
      <c r="B305" s="30">
        <v>3</v>
      </c>
      <c r="C305" s="31">
        <v>0.52929999999999999</v>
      </c>
      <c r="D305" s="31">
        <v>0.57609999999999995</v>
      </c>
      <c r="E305" s="31">
        <v>0.624</v>
      </c>
      <c r="F305" s="31">
        <v>0.66900000000000004</v>
      </c>
      <c r="G305" s="31">
        <v>0.70960000000000001</v>
      </c>
      <c r="H305" s="31">
        <v>0.74529999999999996</v>
      </c>
      <c r="I305" s="31">
        <v>0.77649999999999997</v>
      </c>
      <c r="J305" s="31">
        <v>0.82569999999999999</v>
      </c>
      <c r="K305" s="31">
        <v>0.86499999999999999</v>
      </c>
      <c r="L305" s="31">
        <v>0.89580000000000004</v>
      </c>
      <c r="M305" s="31">
        <v>0.92010000000000003</v>
      </c>
      <c r="N305" s="31">
        <v>0.93959999999999999</v>
      </c>
      <c r="O305" s="31">
        <v>0.96819999999999995</v>
      </c>
      <c r="P305" s="31">
        <v>0.98760000000000003</v>
      </c>
      <c r="Q305" s="31">
        <v>1.0009999999999999</v>
      </c>
      <c r="R305" s="31">
        <v>1.0105</v>
      </c>
      <c r="S305" s="31">
        <v>1.0172000000000001</v>
      </c>
    </row>
    <row r="306" spans="1:19" hidden="1" outlineLevel="1">
      <c r="A306" s="37">
        <f t="shared" si="4"/>
        <v>301</v>
      </c>
      <c r="B306" s="30">
        <v>3.01</v>
      </c>
      <c r="C306" s="31">
        <v>0.52980000000000005</v>
      </c>
      <c r="D306" s="31">
        <v>0.57630000000000003</v>
      </c>
      <c r="E306" s="31">
        <v>0.624</v>
      </c>
      <c r="F306" s="31">
        <v>0.66890000000000005</v>
      </c>
      <c r="G306" s="31">
        <v>0.70940000000000003</v>
      </c>
      <c r="H306" s="31">
        <v>0.74509999999999998</v>
      </c>
      <c r="I306" s="31">
        <v>0.77629999999999999</v>
      </c>
      <c r="J306" s="31">
        <v>0.82550000000000001</v>
      </c>
      <c r="K306" s="31">
        <v>0.8649</v>
      </c>
      <c r="L306" s="31">
        <v>0.89570000000000005</v>
      </c>
      <c r="M306" s="31">
        <v>0.92</v>
      </c>
      <c r="N306" s="31">
        <v>0.9395</v>
      </c>
      <c r="O306" s="31">
        <v>0.96819999999999995</v>
      </c>
      <c r="P306" s="31">
        <v>0.98760000000000003</v>
      </c>
      <c r="Q306" s="31">
        <v>1.0011000000000001</v>
      </c>
      <c r="R306" s="31">
        <v>1.0105999999999999</v>
      </c>
      <c r="S306" s="31">
        <v>1.0173000000000001</v>
      </c>
    </row>
    <row r="307" spans="1:19" hidden="1" outlineLevel="1">
      <c r="A307" s="37">
        <f t="shared" si="4"/>
        <v>302</v>
      </c>
      <c r="B307" s="30">
        <v>3.02</v>
      </c>
      <c r="C307" s="31">
        <v>0.53029999999999999</v>
      </c>
      <c r="D307" s="31">
        <v>0.57650000000000001</v>
      </c>
      <c r="E307" s="31">
        <v>0.624</v>
      </c>
      <c r="F307" s="31">
        <v>0.66879999999999995</v>
      </c>
      <c r="G307" s="31">
        <v>0.70920000000000005</v>
      </c>
      <c r="H307" s="31">
        <v>0.74490000000000001</v>
      </c>
      <c r="I307" s="31">
        <v>0.77610000000000001</v>
      </c>
      <c r="J307" s="31">
        <v>0.82530000000000003</v>
      </c>
      <c r="K307" s="31">
        <v>0.86470000000000002</v>
      </c>
      <c r="L307" s="31">
        <v>0.89549999999999996</v>
      </c>
      <c r="M307" s="31">
        <v>0.92</v>
      </c>
      <c r="N307" s="31">
        <v>0.9395</v>
      </c>
      <c r="O307" s="31">
        <v>0.96830000000000005</v>
      </c>
      <c r="P307" s="31">
        <v>0.98770000000000002</v>
      </c>
      <c r="Q307" s="31">
        <v>1.0012000000000001</v>
      </c>
      <c r="R307" s="31">
        <v>1.0106999999999999</v>
      </c>
      <c r="S307" s="31">
        <v>1.0175000000000001</v>
      </c>
    </row>
    <row r="308" spans="1:19" hidden="1" outlineLevel="1">
      <c r="A308" s="37">
        <f t="shared" si="4"/>
        <v>303</v>
      </c>
      <c r="B308" s="30">
        <v>3.03</v>
      </c>
      <c r="C308" s="31">
        <v>0.53090000000000004</v>
      </c>
      <c r="D308" s="31">
        <v>0.57679999999999998</v>
      </c>
      <c r="E308" s="31">
        <v>0.62409999999999999</v>
      </c>
      <c r="F308" s="31">
        <v>0.66869999999999996</v>
      </c>
      <c r="G308" s="31">
        <v>0.70909999999999995</v>
      </c>
      <c r="H308" s="31">
        <v>0.74470000000000003</v>
      </c>
      <c r="I308" s="31">
        <v>0.77590000000000003</v>
      </c>
      <c r="J308" s="31">
        <v>0.82520000000000004</v>
      </c>
      <c r="K308" s="31">
        <v>0.86460000000000004</v>
      </c>
      <c r="L308" s="31">
        <v>0.89539999999999997</v>
      </c>
      <c r="M308" s="31">
        <v>0.91990000000000005</v>
      </c>
      <c r="N308" s="31">
        <v>0.9395</v>
      </c>
      <c r="O308" s="31">
        <v>0.96830000000000005</v>
      </c>
      <c r="P308" s="31">
        <v>0.98780000000000001</v>
      </c>
      <c r="Q308" s="31">
        <v>1.0013000000000001</v>
      </c>
      <c r="R308" s="31">
        <v>1.0107999999999999</v>
      </c>
      <c r="S308" s="31">
        <v>1.0176000000000001</v>
      </c>
    </row>
    <row r="309" spans="1:19" hidden="1" outlineLevel="1">
      <c r="A309" s="37">
        <f t="shared" si="4"/>
        <v>304</v>
      </c>
      <c r="B309" s="30">
        <v>3.04</v>
      </c>
      <c r="C309" s="31">
        <v>0.53139999999999998</v>
      </c>
      <c r="D309" s="31">
        <v>0.57699999999999996</v>
      </c>
      <c r="E309" s="31">
        <v>0.62409999999999999</v>
      </c>
      <c r="F309" s="31">
        <v>0.66859999999999997</v>
      </c>
      <c r="G309" s="31">
        <v>0.70889999999999997</v>
      </c>
      <c r="H309" s="31">
        <v>0.74450000000000005</v>
      </c>
      <c r="I309" s="31">
        <v>0.77569999999999995</v>
      </c>
      <c r="J309" s="31">
        <v>0.82499999999999996</v>
      </c>
      <c r="K309" s="31">
        <v>0.86439999999999995</v>
      </c>
      <c r="L309" s="31">
        <v>0.89529999999999998</v>
      </c>
      <c r="M309" s="31">
        <v>0.91979999999999995</v>
      </c>
      <c r="N309" s="31">
        <v>0.9395</v>
      </c>
      <c r="O309" s="31">
        <v>0.96830000000000005</v>
      </c>
      <c r="P309" s="31">
        <v>0.98780000000000001</v>
      </c>
      <c r="Q309" s="31">
        <v>1.0013000000000001</v>
      </c>
      <c r="R309" s="31">
        <v>1.0108999999999999</v>
      </c>
      <c r="S309" s="31">
        <v>1.0177</v>
      </c>
    </row>
    <row r="310" spans="1:19" hidden="1" outlineLevel="1">
      <c r="A310" s="37">
        <f t="shared" si="4"/>
        <v>305</v>
      </c>
      <c r="B310" s="30">
        <v>3.05</v>
      </c>
      <c r="C310" s="31">
        <v>0.53190000000000004</v>
      </c>
      <c r="D310" s="31">
        <v>0.57730000000000004</v>
      </c>
      <c r="E310" s="31">
        <v>0.62409999999999999</v>
      </c>
      <c r="F310" s="31">
        <v>0.66849999999999998</v>
      </c>
      <c r="G310" s="31">
        <v>0.70879999999999999</v>
      </c>
      <c r="H310" s="31">
        <v>0.74439999999999995</v>
      </c>
      <c r="I310" s="31">
        <v>0.77549999999999997</v>
      </c>
      <c r="J310" s="31">
        <v>0.82479999999999998</v>
      </c>
      <c r="K310" s="31">
        <v>0.86429999999999996</v>
      </c>
      <c r="L310" s="31">
        <v>0.89529999999999998</v>
      </c>
      <c r="M310" s="31">
        <v>0.91979999999999995</v>
      </c>
      <c r="N310" s="31">
        <v>0.93940000000000001</v>
      </c>
      <c r="O310" s="31">
        <v>0.96830000000000005</v>
      </c>
      <c r="P310" s="31">
        <v>0.9879</v>
      </c>
      <c r="Q310" s="31">
        <v>1.0014000000000001</v>
      </c>
      <c r="R310" s="31">
        <v>1.0109999999999999</v>
      </c>
      <c r="S310" s="31">
        <v>1.0178</v>
      </c>
    </row>
    <row r="311" spans="1:19" hidden="1" outlineLevel="1">
      <c r="A311" s="37">
        <f t="shared" si="4"/>
        <v>306</v>
      </c>
      <c r="B311" s="30">
        <v>3.06</v>
      </c>
      <c r="C311" s="31">
        <v>0.53249999999999997</v>
      </c>
      <c r="D311" s="31">
        <v>0.57750000000000001</v>
      </c>
      <c r="E311" s="31">
        <v>0.62419999999999998</v>
      </c>
      <c r="F311" s="31">
        <v>0.66849999999999998</v>
      </c>
      <c r="G311" s="31">
        <v>0.70860000000000001</v>
      </c>
      <c r="H311" s="31">
        <v>0.74419999999999997</v>
      </c>
      <c r="I311" s="31">
        <v>0.77539999999999998</v>
      </c>
      <c r="J311" s="31">
        <v>0.8246</v>
      </c>
      <c r="K311" s="31">
        <v>0.86419999999999997</v>
      </c>
      <c r="L311" s="31">
        <v>0.8952</v>
      </c>
      <c r="M311" s="31">
        <v>0.91969999999999996</v>
      </c>
      <c r="N311" s="31">
        <v>0.93940000000000001</v>
      </c>
      <c r="O311" s="31">
        <v>0.96840000000000004</v>
      </c>
      <c r="P311" s="31">
        <v>0.98799999999999999</v>
      </c>
      <c r="Q311" s="31">
        <v>1.0015000000000001</v>
      </c>
      <c r="R311" s="31">
        <v>1.0111000000000001</v>
      </c>
      <c r="S311" s="31">
        <v>1.0179</v>
      </c>
    </row>
    <row r="312" spans="1:19" hidden="1" outlineLevel="1">
      <c r="A312" s="37">
        <f t="shared" si="4"/>
        <v>307</v>
      </c>
      <c r="B312" s="30">
        <v>3.07</v>
      </c>
      <c r="C312" s="31">
        <v>0.53300000000000003</v>
      </c>
      <c r="D312" s="31">
        <v>0.57779999999999998</v>
      </c>
      <c r="E312" s="31">
        <v>0.62429999999999997</v>
      </c>
      <c r="F312" s="31">
        <v>0.66839999999999999</v>
      </c>
      <c r="G312" s="31">
        <v>0.70850000000000002</v>
      </c>
      <c r="H312" s="31">
        <v>0.74399999999999999</v>
      </c>
      <c r="I312" s="31">
        <v>0.7752</v>
      </c>
      <c r="J312" s="31">
        <v>0.82440000000000002</v>
      </c>
      <c r="K312" s="31">
        <v>0.86399999999999999</v>
      </c>
      <c r="L312" s="31">
        <v>0.89510000000000001</v>
      </c>
      <c r="M312" s="31">
        <v>0.91969999999999996</v>
      </c>
      <c r="N312" s="31">
        <v>0.93940000000000001</v>
      </c>
      <c r="O312" s="31">
        <v>0.96840000000000004</v>
      </c>
      <c r="P312" s="31">
        <v>0.98799999999999999</v>
      </c>
      <c r="Q312" s="31">
        <v>1.0016</v>
      </c>
      <c r="R312" s="31">
        <v>1.0112000000000001</v>
      </c>
      <c r="S312" s="31">
        <v>1.018</v>
      </c>
    </row>
    <row r="313" spans="1:19" hidden="1" outlineLevel="1">
      <c r="A313" s="37">
        <f t="shared" si="4"/>
        <v>308</v>
      </c>
      <c r="B313" s="30">
        <v>3.08</v>
      </c>
      <c r="C313" s="31">
        <v>0.53359999999999996</v>
      </c>
      <c r="D313" s="31">
        <v>0.57809999999999995</v>
      </c>
      <c r="E313" s="31">
        <v>0.62429999999999997</v>
      </c>
      <c r="F313" s="31">
        <v>0.66830000000000001</v>
      </c>
      <c r="G313" s="31">
        <v>0.70830000000000004</v>
      </c>
      <c r="H313" s="31">
        <v>0.74390000000000001</v>
      </c>
      <c r="I313" s="31">
        <v>0.77500000000000002</v>
      </c>
      <c r="J313" s="31">
        <v>0.82420000000000004</v>
      </c>
      <c r="K313" s="31">
        <v>0.8639</v>
      </c>
      <c r="L313" s="31">
        <v>0.89500000000000002</v>
      </c>
      <c r="M313" s="31">
        <v>0.91959999999999997</v>
      </c>
      <c r="N313" s="31">
        <v>0.93940000000000001</v>
      </c>
      <c r="O313" s="31">
        <v>0.96840000000000004</v>
      </c>
      <c r="P313" s="31">
        <v>0.98809999999999998</v>
      </c>
      <c r="Q313" s="31">
        <v>1.0017</v>
      </c>
      <c r="R313" s="31">
        <v>1.0113000000000001</v>
      </c>
      <c r="S313" s="31">
        <v>1.0182</v>
      </c>
    </row>
    <row r="314" spans="1:19" hidden="1" outlineLevel="1">
      <c r="A314" s="37">
        <f t="shared" si="4"/>
        <v>309</v>
      </c>
      <c r="B314" s="30">
        <v>3.09</v>
      </c>
      <c r="C314" s="31">
        <v>0.53420000000000001</v>
      </c>
      <c r="D314" s="31">
        <v>0.57840000000000003</v>
      </c>
      <c r="E314" s="31">
        <v>0.62439999999999996</v>
      </c>
      <c r="F314" s="31">
        <v>0.66830000000000001</v>
      </c>
      <c r="G314" s="31">
        <v>0.70820000000000005</v>
      </c>
      <c r="H314" s="31">
        <v>0.74370000000000003</v>
      </c>
      <c r="I314" s="31">
        <v>0.77490000000000003</v>
      </c>
      <c r="J314" s="31">
        <v>0.82410000000000005</v>
      </c>
      <c r="K314" s="31">
        <v>0.86380000000000001</v>
      </c>
      <c r="L314" s="31">
        <v>0.89490000000000003</v>
      </c>
      <c r="M314" s="31">
        <v>0.91959999999999997</v>
      </c>
      <c r="N314" s="31">
        <v>0.93930000000000002</v>
      </c>
      <c r="O314" s="31">
        <v>0.96850000000000003</v>
      </c>
      <c r="P314" s="31">
        <v>0.98809999999999998</v>
      </c>
      <c r="Q314" s="31">
        <v>1.0018</v>
      </c>
      <c r="R314" s="31">
        <v>1.0114000000000001</v>
      </c>
      <c r="S314" s="31">
        <v>1.0183</v>
      </c>
    </row>
    <row r="315" spans="1:19" hidden="1" outlineLevel="1">
      <c r="A315" s="37">
        <f t="shared" si="4"/>
        <v>310</v>
      </c>
      <c r="B315" s="30">
        <v>3.1</v>
      </c>
      <c r="C315" s="31">
        <v>0.53480000000000005</v>
      </c>
      <c r="D315" s="31">
        <v>0.57869999999999999</v>
      </c>
      <c r="E315" s="31">
        <v>0.62450000000000006</v>
      </c>
      <c r="F315" s="31">
        <v>0.66820000000000002</v>
      </c>
      <c r="G315" s="31">
        <v>0.70809999999999995</v>
      </c>
      <c r="H315" s="31">
        <v>0.74360000000000004</v>
      </c>
      <c r="I315" s="31">
        <v>0.77470000000000006</v>
      </c>
      <c r="J315" s="31">
        <v>0.82389999999999997</v>
      </c>
      <c r="K315" s="31">
        <v>0.86360000000000003</v>
      </c>
      <c r="L315" s="31">
        <v>0.89480000000000004</v>
      </c>
      <c r="M315" s="31">
        <v>0.91949999999999998</v>
      </c>
      <c r="N315" s="31">
        <v>0.93930000000000002</v>
      </c>
      <c r="O315" s="31">
        <v>0.96850000000000003</v>
      </c>
      <c r="P315" s="31">
        <v>0.98819999999999997</v>
      </c>
      <c r="Q315" s="31">
        <v>1.0019</v>
      </c>
      <c r="R315" s="31">
        <v>1.0115000000000001</v>
      </c>
      <c r="S315" s="31">
        <v>1.0184</v>
      </c>
    </row>
    <row r="316" spans="1:19" hidden="1" outlineLevel="1">
      <c r="A316" s="37">
        <f t="shared" si="4"/>
        <v>311</v>
      </c>
      <c r="B316" s="30">
        <v>3.11</v>
      </c>
      <c r="C316" s="31">
        <v>0.5353</v>
      </c>
      <c r="D316" s="31">
        <v>0.57899999999999996</v>
      </c>
      <c r="E316" s="31">
        <v>0.62460000000000004</v>
      </c>
      <c r="F316" s="31">
        <v>0.66820000000000002</v>
      </c>
      <c r="G316" s="31">
        <v>0.70799999999999996</v>
      </c>
      <c r="H316" s="31">
        <v>0.74339999999999995</v>
      </c>
      <c r="I316" s="31">
        <v>0.77459999999999996</v>
      </c>
      <c r="J316" s="31">
        <v>0.82369999999999999</v>
      </c>
      <c r="K316" s="31">
        <v>0.86350000000000005</v>
      </c>
      <c r="L316" s="31">
        <v>0.89470000000000005</v>
      </c>
      <c r="M316" s="31">
        <v>0.91949999999999998</v>
      </c>
      <c r="N316" s="31">
        <v>0.93930000000000002</v>
      </c>
      <c r="O316" s="31">
        <v>0.96850000000000003</v>
      </c>
      <c r="P316" s="31">
        <v>0.98829999999999996</v>
      </c>
      <c r="Q316" s="31">
        <v>1.002</v>
      </c>
      <c r="R316" s="31">
        <v>1.0116000000000001</v>
      </c>
      <c r="S316" s="31">
        <v>1.0185</v>
      </c>
    </row>
    <row r="317" spans="1:19" hidden="1" outlineLevel="1">
      <c r="A317" s="37">
        <f t="shared" si="4"/>
        <v>312</v>
      </c>
      <c r="B317" s="30">
        <v>3.12</v>
      </c>
      <c r="C317" s="31">
        <v>0.53590000000000004</v>
      </c>
      <c r="D317" s="31">
        <v>0.57930000000000004</v>
      </c>
      <c r="E317" s="31">
        <v>0.62470000000000003</v>
      </c>
      <c r="F317" s="31">
        <v>0.66820000000000002</v>
      </c>
      <c r="G317" s="31">
        <v>0.70789999999999997</v>
      </c>
      <c r="H317" s="31">
        <v>0.74329999999999996</v>
      </c>
      <c r="I317" s="31">
        <v>0.77439999999999998</v>
      </c>
      <c r="J317" s="31">
        <v>0.8236</v>
      </c>
      <c r="K317" s="31">
        <v>0.86339999999999995</v>
      </c>
      <c r="L317" s="31">
        <v>0.89459999999999995</v>
      </c>
      <c r="M317" s="31">
        <v>0.9194</v>
      </c>
      <c r="N317" s="31">
        <v>0.93930000000000002</v>
      </c>
      <c r="O317" s="31">
        <v>0.96860000000000002</v>
      </c>
      <c r="P317" s="31">
        <v>0.98829999999999996</v>
      </c>
      <c r="Q317" s="31">
        <v>1.0021</v>
      </c>
      <c r="R317" s="31">
        <v>1.0117</v>
      </c>
      <c r="S317" s="31">
        <v>1.0185999999999999</v>
      </c>
    </row>
    <row r="318" spans="1:19" hidden="1" outlineLevel="1">
      <c r="A318" s="37">
        <f t="shared" si="4"/>
        <v>313</v>
      </c>
      <c r="B318" s="30">
        <v>3.13</v>
      </c>
      <c r="C318" s="31">
        <v>0.53649999999999998</v>
      </c>
      <c r="D318" s="31">
        <v>0.5796</v>
      </c>
      <c r="E318" s="31">
        <v>0.62480000000000002</v>
      </c>
      <c r="F318" s="31">
        <v>0.66820000000000002</v>
      </c>
      <c r="G318" s="31">
        <v>0.70779999999999998</v>
      </c>
      <c r="H318" s="31">
        <v>0.74309999999999998</v>
      </c>
      <c r="I318" s="31">
        <v>0.77429999999999999</v>
      </c>
      <c r="J318" s="31">
        <v>0.82340000000000002</v>
      </c>
      <c r="K318" s="31">
        <v>0.86329999999999996</v>
      </c>
      <c r="L318" s="31">
        <v>0.89449999999999996</v>
      </c>
      <c r="M318" s="31">
        <v>0.9194</v>
      </c>
      <c r="N318" s="31">
        <v>0.93930000000000002</v>
      </c>
      <c r="O318" s="31">
        <v>0.96860000000000002</v>
      </c>
      <c r="P318" s="31">
        <v>0.98839999999999995</v>
      </c>
      <c r="Q318" s="31">
        <v>1.0022</v>
      </c>
      <c r="R318" s="31">
        <v>1.0118</v>
      </c>
      <c r="S318" s="31">
        <v>1.0187999999999999</v>
      </c>
    </row>
    <row r="319" spans="1:19" hidden="1" outlineLevel="1">
      <c r="A319" s="37">
        <f t="shared" si="4"/>
        <v>314</v>
      </c>
      <c r="B319" s="30">
        <v>3.14</v>
      </c>
      <c r="C319" s="31">
        <v>0.53710000000000002</v>
      </c>
      <c r="D319" s="31">
        <v>0.57989999999999997</v>
      </c>
      <c r="E319" s="31">
        <v>0.62490000000000001</v>
      </c>
      <c r="F319" s="31">
        <v>0.66810000000000003</v>
      </c>
      <c r="G319" s="31">
        <v>0.7077</v>
      </c>
      <c r="H319" s="31">
        <v>0.74299999999999999</v>
      </c>
      <c r="I319" s="31">
        <v>0.77410000000000001</v>
      </c>
      <c r="J319" s="31">
        <v>0.82330000000000003</v>
      </c>
      <c r="K319" s="31">
        <v>0.86319999999999997</v>
      </c>
      <c r="L319" s="31">
        <v>0.89449999999999996</v>
      </c>
      <c r="M319" s="31">
        <v>0.91930000000000001</v>
      </c>
      <c r="N319" s="31">
        <v>0.93930000000000002</v>
      </c>
      <c r="O319" s="31">
        <v>0.96860000000000002</v>
      </c>
      <c r="P319" s="31">
        <v>0.98850000000000005</v>
      </c>
      <c r="Q319" s="31">
        <v>1.0022</v>
      </c>
      <c r="R319" s="31">
        <v>1.012</v>
      </c>
      <c r="S319" s="31">
        <v>1.0188999999999999</v>
      </c>
    </row>
    <row r="320" spans="1:19" hidden="1" outlineLevel="1">
      <c r="A320" s="37">
        <f t="shared" si="4"/>
        <v>315</v>
      </c>
      <c r="B320" s="30">
        <v>3.15</v>
      </c>
      <c r="C320" s="31">
        <v>0.53769999999999996</v>
      </c>
      <c r="D320" s="31">
        <v>0.58020000000000005</v>
      </c>
      <c r="E320" s="31">
        <v>0.625</v>
      </c>
      <c r="F320" s="31">
        <v>0.66810000000000003</v>
      </c>
      <c r="G320" s="31">
        <v>0.70760000000000001</v>
      </c>
      <c r="H320" s="31">
        <v>0.7429</v>
      </c>
      <c r="I320" s="31">
        <v>0.77400000000000002</v>
      </c>
      <c r="J320" s="31">
        <v>0.82310000000000005</v>
      </c>
      <c r="K320" s="31">
        <v>0.86299999999999999</v>
      </c>
      <c r="L320" s="31">
        <v>0.89439999999999997</v>
      </c>
      <c r="M320" s="31">
        <v>0.91930000000000001</v>
      </c>
      <c r="N320" s="31">
        <v>0.93930000000000002</v>
      </c>
      <c r="O320" s="31">
        <v>0.96870000000000001</v>
      </c>
      <c r="P320" s="31">
        <v>0.98860000000000003</v>
      </c>
      <c r="Q320" s="31">
        <v>1.0023</v>
      </c>
      <c r="R320" s="31">
        <v>1.0121</v>
      </c>
      <c r="S320" s="31">
        <v>1.0189999999999999</v>
      </c>
    </row>
    <row r="321" spans="1:19" hidden="1" outlineLevel="1">
      <c r="A321" s="37">
        <f t="shared" si="4"/>
        <v>316</v>
      </c>
      <c r="B321" s="30">
        <v>3.16</v>
      </c>
      <c r="C321" s="31">
        <v>0.5383</v>
      </c>
      <c r="D321" s="31">
        <v>0.5806</v>
      </c>
      <c r="E321" s="31">
        <v>0.62519999999999998</v>
      </c>
      <c r="F321" s="31">
        <v>0.66810000000000003</v>
      </c>
      <c r="G321" s="31">
        <v>0.70750000000000002</v>
      </c>
      <c r="H321" s="31">
        <v>0.74280000000000002</v>
      </c>
      <c r="I321" s="31">
        <v>0.77390000000000003</v>
      </c>
      <c r="J321" s="31">
        <v>0.82299999999999995</v>
      </c>
      <c r="K321" s="31">
        <v>0.8629</v>
      </c>
      <c r="L321" s="31">
        <v>0.89429999999999998</v>
      </c>
      <c r="M321" s="31">
        <v>0.91920000000000002</v>
      </c>
      <c r="N321" s="31">
        <v>0.93920000000000003</v>
      </c>
      <c r="O321" s="31">
        <v>0.96870000000000001</v>
      </c>
      <c r="P321" s="31">
        <v>0.98860000000000003</v>
      </c>
      <c r="Q321" s="31">
        <v>1.0024</v>
      </c>
      <c r="R321" s="31">
        <v>1.0122</v>
      </c>
      <c r="S321" s="31">
        <v>1.0190999999999999</v>
      </c>
    </row>
    <row r="322" spans="1:19" hidden="1" outlineLevel="1">
      <c r="A322" s="37">
        <f t="shared" si="4"/>
        <v>317</v>
      </c>
      <c r="B322" s="30">
        <v>3.17</v>
      </c>
      <c r="C322" s="31">
        <v>0.53900000000000003</v>
      </c>
      <c r="D322" s="31">
        <v>0.58089999999999997</v>
      </c>
      <c r="E322" s="31">
        <v>0.62529999999999997</v>
      </c>
      <c r="F322" s="31">
        <v>0.66810000000000003</v>
      </c>
      <c r="G322" s="31">
        <v>0.70750000000000002</v>
      </c>
      <c r="H322" s="31">
        <v>0.74270000000000003</v>
      </c>
      <c r="I322" s="31">
        <v>0.77370000000000005</v>
      </c>
      <c r="J322" s="31">
        <v>0.82279999999999998</v>
      </c>
      <c r="K322" s="31">
        <v>0.86280000000000001</v>
      </c>
      <c r="L322" s="31">
        <v>0.89419999999999999</v>
      </c>
      <c r="M322" s="31">
        <v>0.91920000000000002</v>
      </c>
      <c r="N322" s="31">
        <v>0.93920000000000003</v>
      </c>
      <c r="O322" s="31">
        <v>0.96870000000000001</v>
      </c>
      <c r="P322" s="31">
        <v>0.98870000000000002</v>
      </c>
      <c r="Q322" s="31">
        <v>1.0024999999999999</v>
      </c>
      <c r="R322" s="31">
        <v>1.0123</v>
      </c>
      <c r="S322" s="31">
        <v>1.0192000000000001</v>
      </c>
    </row>
    <row r="323" spans="1:19" hidden="1" outlineLevel="1">
      <c r="A323" s="37">
        <f t="shared" si="4"/>
        <v>318</v>
      </c>
      <c r="B323" s="30">
        <v>3.18</v>
      </c>
      <c r="C323" s="31">
        <v>0.53959999999999997</v>
      </c>
      <c r="D323" s="31">
        <v>0.58130000000000004</v>
      </c>
      <c r="E323" s="31">
        <v>0.62549999999999994</v>
      </c>
      <c r="F323" s="31">
        <v>0.66820000000000002</v>
      </c>
      <c r="G323" s="31">
        <v>0.70740000000000003</v>
      </c>
      <c r="H323" s="31">
        <v>0.74260000000000004</v>
      </c>
      <c r="I323" s="31">
        <v>0.77359999999999995</v>
      </c>
      <c r="J323" s="31">
        <v>0.82269999999999999</v>
      </c>
      <c r="K323" s="31">
        <v>0.86270000000000002</v>
      </c>
      <c r="L323" s="31">
        <v>0.89419999999999999</v>
      </c>
      <c r="M323" s="31">
        <v>0.91920000000000002</v>
      </c>
      <c r="N323" s="31">
        <v>0.93920000000000003</v>
      </c>
      <c r="O323" s="31">
        <v>0.96879999999999999</v>
      </c>
      <c r="P323" s="31">
        <v>0.98880000000000001</v>
      </c>
      <c r="Q323" s="31">
        <v>1.0025999999999999</v>
      </c>
      <c r="R323" s="31">
        <v>1.0124</v>
      </c>
      <c r="S323" s="31">
        <v>1.0194000000000001</v>
      </c>
    </row>
    <row r="324" spans="1:19" hidden="1" outlineLevel="1">
      <c r="A324" s="37">
        <f t="shared" si="4"/>
        <v>319</v>
      </c>
      <c r="B324" s="30">
        <v>3.19</v>
      </c>
      <c r="C324" s="31">
        <v>0.54020000000000001</v>
      </c>
      <c r="D324" s="31">
        <v>0.58169999999999999</v>
      </c>
      <c r="E324" s="31">
        <v>0.62560000000000004</v>
      </c>
      <c r="F324" s="31">
        <v>0.66820000000000002</v>
      </c>
      <c r="G324" s="31">
        <v>0.70740000000000003</v>
      </c>
      <c r="H324" s="31">
        <v>0.74250000000000005</v>
      </c>
      <c r="I324" s="31">
        <v>0.77349999999999997</v>
      </c>
      <c r="J324" s="31">
        <v>0.8226</v>
      </c>
      <c r="K324" s="31">
        <v>0.86260000000000003</v>
      </c>
      <c r="L324" s="31">
        <v>0.89410000000000001</v>
      </c>
      <c r="M324" s="31">
        <v>0.91910000000000003</v>
      </c>
      <c r="N324" s="31">
        <v>0.93920000000000003</v>
      </c>
      <c r="O324" s="31">
        <v>0.96879999999999999</v>
      </c>
      <c r="P324" s="31">
        <v>0.98880000000000001</v>
      </c>
      <c r="Q324" s="31">
        <v>1.0026999999999999</v>
      </c>
      <c r="R324" s="31">
        <v>1.0125</v>
      </c>
      <c r="S324" s="31">
        <v>1.0195000000000001</v>
      </c>
    </row>
    <row r="325" spans="1:19" hidden="1" outlineLevel="1">
      <c r="A325" s="37">
        <f t="shared" si="4"/>
        <v>320</v>
      </c>
      <c r="B325" s="30">
        <v>3.2</v>
      </c>
      <c r="C325" s="31">
        <v>0.54090000000000005</v>
      </c>
      <c r="D325" s="31">
        <v>0.58199999999999996</v>
      </c>
      <c r="E325" s="31">
        <v>0.62580000000000002</v>
      </c>
      <c r="F325" s="31">
        <v>0.66820000000000002</v>
      </c>
      <c r="G325" s="31">
        <v>0.70730000000000004</v>
      </c>
      <c r="H325" s="31">
        <v>0.74239999999999995</v>
      </c>
      <c r="I325" s="31">
        <v>0.77339999999999998</v>
      </c>
      <c r="J325" s="31">
        <v>0.82240000000000002</v>
      </c>
      <c r="K325" s="31">
        <v>0.86250000000000004</v>
      </c>
      <c r="L325" s="31">
        <v>0.89400000000000002</v>
      </c>
      <c r="M325" s="31">
        <v>0.91910000000000003</v>
      </c>
      <c r="N325" s="31">
        <v>0.93920000000000003</v>
      </c>
      <c r="O325" s="31">
        <v>0.96889999999999998</v>
      </c>
      <c r="P325" s="31">
        <v>0.9889</v>
      </c>
      <c r="Q325" s="31">
        <v>1.0027999999999999</v>
      </c>
      <c r="R325" s="31">
        <v>1.0125999999999999</v>
      </c>
      <c r="S325" s="31">
        <v>1.0196000000000001</v>
      </c>
    </row>
    <row r="326" spans="1:19" hidden="1" outlineLevel="1">
      <c r="A326" s="37">
        <f t="shared" si="4"/>
        <v>321</v>
      </c>
      <c r="B326" s="30">
        <v>3.21</v>
      </c>
      <c r="C326" s="31">
        <v>0.54149999999999998</v>
      </c>
      <c r="D326" s="31">
        <v>0.58240000000000003</v>
      </c>
      <c r="E326" s="31">
        <v>0.626</v>
      </c>
      <c r="F326" s="31">
        <v>0.66820000000000002</v>
      </c>
      <c r="G326" s="31">
        <v>0.70730000000000004</v>
      </c>
      <c r="H326" s="31">
        <v>0.74229999999999996</v>
      </c>
      <c r="I326" s="31">
        <v>0.77329999999999999</v>
      </c>
      <c r="J326" s="31">
        <v>0.82230000000000003</v>
      </c>
      <c r="K326" s="31">
        <v>0.86240000000000006</v>
      </c>
      <c r="L326" s="31">
        <v>0.89400000000000002</v>
      </c>
      <c r="M326" s="31">
        <v>0.91910000000000003</v>
      </c>
      <c r="N326" s="31">
        <v>0.93920000000000003</v>
      </c>
      <c r="O326" s="31">
        <v>0.96889999999999998</v>
      </c>
      <c r="P326" s="31">
        <v>0.98899999999999999</v>
      </c>
      <c r="Q326" s="31">
        <v>1.0028999999999999</v>
      </c>
      <c r="R326" s="31">
        <v>1.0126999999999999</v>
      </c>
      <c r="S326" s="31">
        <v>1.0197000000000001</v>
      </c>
    </row>
    <row r="327" spans="1:19" hidden="1" outlineLevel="1">
      <c r="A327" s="37">
        <f t="shared" ref="A327:A335" si="5">ROW(B327)-ROW($B$5)</f>
        <v>322</v>
      </c>
      <c r="B327" s="30">
        <v>3.22</v>
      </c>
      <c r="C327" s="31">
        <v>0.54210000000000003</v>
      </c>
      <c r="D327" s="31">
        <v>0.58279999999999998</v>
      </c>
      <c r="E327" s="31">
        <v>0.62609999999999999</v>
      </c>
      <c r="F327" s="31">
        <v>0.66830000000000001</v>
      </c>
      <c r="G327" s="31">
        <v>0.70720000000000005</v>
      </c>
      <c r="H327" s="31">
        <v>0.74219999999999997</v>
      </c>
      <c r="I327" s="31">
        <v>0.7732</v>
      </c>
      <c r="J327" s="31">
        <v>0.82220000000000004</v>
      </c>
      <c r="K327" s="31">
        <v>0.86229999999999996</v>
      </c>
      <c r="L327" s="31">
        <v>0.89390000000000003</v>
      </c>
      <c r="M327" s="31">
        <v>0.91900000000000004</v>
      </c>
      <c r="N327" s="31">
        <v>0.93920000000000003</v>
      </c>
      <c r="O327" s="31">
        <v>0.96889999999999998</v>
      </c>
      <c r="P327" s="31">
        <v>0.98909999999999998</v>
      </c>
      <c r="Q327" s="31">
        <v>1.0029999999999999</v>
      </c>
      <c r="R327" s="31">
        <v>1.0127999999999999</v>
      </c>
      <c r="S327" s="31">
        <v>1.0199</v>
      </c>
    </row>
    <row r="328" spans="1:19" hidden="1" outlineLevel="1">
      <c r="A328" s="37">
        <f t="shared" si="5"/>
        <v>323</v>
      </c>
      <c r="B328" s="30">
        <v>3.23</v>
      </c>
      <c r="C328" s="31">
        <v>0.54279999999999995</v>
      </c>
      <c r="D328" s="31">
        <v>0.58320000000000005</v>
      </c>
      <c r="E328" s="31">
        <v>0.62629999999999997</v>
      </c>
      <c r="F328" s="31">
        <v>0.66830000000000001</v>
      </c>
      <c r="G328" s="31">
        <v>0.70720000000000005</v>
      </c>
      <c r="H328" s="31">
        <v>0.74209999999999998</v>
      </c>
      <c r="I328" s="31">
        <v>0.77310000000000001</v>
      </c>
      <c r="J328" s="31">
        <v>0.82199999999999995</v>
      </c>
      <c r="K328" s="31">
        <v>0.86219999999999997</v>
      </c>
      <c r="L328" s="31">
        <v>0.89380000000000004</v>
      </c>
      <c r="M328" s="31">
        <v>0.91900000000000004</v>
      </c>
      <c r="N328" s="31">
        <v>0.93920000000000003</v>
      </c>
      <c r="O328" s="31">
        <v>0.96899999999999997</v>
      </c>
      <c r="P328" s="31">
        <v>0.98909999999999998</v>
      </c>
      <c r="Q328" s="31">
        <v>1.0031000000000001</v>
      </c>
      <c r="R328" s="31">
        <v>1.0129999999999999</v>
      </c>
      <c r="S328" s="31">
        <v>1.02</v>
      </c>
    </row>
    <row r="329" spans="1:19" hidden="1" outlineLevel="1">
      <c r="A329" s="37">
        <f t="shared" si="5"/>
        <v>324</v>
      </c>
      <c r="B329" s="30">
        <v>3.24</v>
      </c>
      <c r="C329" s="31">
        <v>0.54349999999999998</v>
      </c>
      <c r="D329" s="31">
        <v>0.58360000000000001</v>
      </c>
      <c r="E329" s="31">
        <v>0.62649999999999995</v>
      </c>
      <c r="F329" s="31">
        <v>0.66839999999999999</v>
      </c>
      <c r="G329" s="31">
        <v>0.70709999999999995</v>
      </c>
      <c r="H329" s="31">
        <v>0.74199999999999999</v>
      </c>
      <c r="I329" s="31">
        <v>0.77300000000000002</v>
      </c>
      <c r="J329" s="31">
        <v>0.82189999999999996</v>
      </c>
      <c r="K329" s="31">
        <v>0.86209999999999998</v>
      </c>
      <c r="L329" s="31">
        <v>0.89380000000000004</v>
      </c>
      <c r="M329" s="31">
        <v>0.91900000000000004</v>
      </c>
      <c r="N329" s="31">
        <v>0.93920000000000003</v>
      </c>
      <c r="O329" s="31">
        <v>0.96899999999999997</v>
      </c>
      <c r="P329" s="31">
        <v>0.98919999999999997</v>
      </c>
      <c r="Q329" s="31">
        <v>1.0032000000000001</v>
      </c>
      <c r="R329" s="31">
        <v>1.0130999999999999</v>
      </c>
      <c r="S329" s="31">
        <v>1.0201</v>
      </c>
    </row>
    <row r="330" spans="1:19" hidden="1" outlineLevel="1">
      <c r="A330" s="37">
        <f t="shared" si="5"/>
        <v>325</v>
      </c>
      <c r="B330" s="30">
        <v>3.25</v>
      </c>
      <c r="C330" s="31">
        <v>0.54410000000000003</v>
      </c>
      <c r="D330" s="31">
        <v>0.58399999999999996</v>
      </c>
      <c r="E330" s="31">
        <v>0.62670000000000003</v>
      </c>
      <c r="F330" s="31">
        <v>0.66849999999999998</v>
      </c>
      <c r="G330" s="31">
        <v>0.70709999999999995</v>
      </c>
      <c r="H330" s="31">
        <v>0.74199999999999999</v>
      </c>
      <c r="I330" s="31">
        <v>0.77290000000000003</v>
      </c>
      <c r="J330" s="31">
        <v>0.82179999999999997</v>
      </c>
      <c r="K330" s="31">
        <v>0.86199999999999999</v>
      </c>
      <c r="L330" s="31">
        <v>0.89370000000000005</v>
      </c>
      <c r="M330" s="31">
        <v>0.91890000000000005</v>
      </c>
      <c r="N330" s="31">
        <v>0.93920000000000003</v>
      </c>
      <c r="O330" s="31">
        <v>0.96909999999999996</v>
      </c>
      <c r="P330" s="31">
        <v>0.98929999999999996</v>
      </c>
      <c r="Q330" s="31">
        <v>1.0033000000000001</v>
      </c>
      <c r="R330" s="31">
        <v>1.0132000000000001</v>
      </c>
      <c r="S330" s="31">
        <v>1.0202</v>
      </c>
    </row>
    <row r="331" spans="1:19" hidden="1" outlineLevel="1">
      <c r="A331" s="37">
        <f t="shared" si="5"/>
        <v>326</v>
      </c>
      <c r="B331" s="30">
        <v>3.26</v>
      </c>
      <c r="C331" s="31">
        <v>0.54479999999999995</v>
      </c>
      <c r="D331" s="31">
        <v>0.58440000000000003</v>
      </c>
      <c r="E331" s="31">
        <v>0.62690000000000001</v>
      </c>
      <c r="F331" s="31">
        <v>0.66849999999999998</v>
      </c>
      <c r="G331" s="31">
        <v>0.70709999999999995</v>
      </c>
      <c r="H331" s="31">
        <v>0.7419</v>
      </c>
      <c r="I331" s="31">
        <v>0.77280000000000004</v>
      </c>
      <c r="J331" s="31">
        <v>0.82169999999999999</v>
      </c>
      <c r="K331" s="31">
        <v>0.8619</v>
      </c>
      <c r="L331" s="31">
        <v>0.89370000000000005</v>
      </c>
      <c r="M331" s="31">
        <v>0.91890000000000005</v>
      </c>
      <c r="N331" s="31">
        <v>0.93920000000000003</v>
      </c>
      <c r="O331" s="31">
        <v>0.96909999999999996</v>
      </c>
      <c r="P331" s="31">
        <v>0.98939999999999995</v>
      </c>
      <c r="Q331" s="31">
        <v>1.0034000000000001</v>
      </c>
      <c r="R331" s="31">
        <v>1.0133000000000001</v>
      </c>
      <c r="S331" s="31">
        <v>1.0204</v>
      </c>
    </row>
    <row r="332" spans="1:19" hidden="1" outlineLevel="1">
      <c r="A332" s="37">
        <f t="shared" si="5"/>
        <v>327</v>
      </c>
      <c r="B332" s="30">
        <v>3.27</v>
      </c>
      <c r="C332" s="31">
        <v>0.54549999999999998</v>
      </c>
      <c r="D332" s="31">
        <v>0.58479999999999999</v>
      </c>
      <c r="E332" s="31">
        <v>0.62719999999999998</v>
      </c>
      <c r="F332" s="31">
        <v>0.66859999999999997</v>
      </c>
      <c r="G332" s="31">
        <v>0.70709999999999995</v>
      </c>
      <c r="H332" s="31">
        <v>0.7419</v>
      </c>
      <c r="I332" s="31">
        <v>0.77280000000000004</v>
      </c>
      <c r="J332" s="31">
        <v>0.8216</v>
      </c>
      <c r="K332" s="31">
        <v>0.8619</v>
      </c>
      <c r="L332" s="31">
        <v>0.89359999999999995</v>
      </c>
      <c r="M332" s="31">
        <v>0.91890000000000005</v>
      </c>
      <c r="N332" s="31">
        <v>0.93920000000000003</v>
      </c>
      <c r="O332" s="31">
        <v>0.96919999999999995</v>
      </c>
      <c r="P332" s="31">
        <v>0.98939999999999995</v>
      </c>
      <c r="Q332" s="31">
        <v>1.0035000000000001</v>
      </c>
      <c r="R332" s="31">
        <v>1.0134000000000001</v>
      </c>
      <c r="S332" s="31">
        <v>1.0205</v>
      </c>
    </row>
    <row r="333" spans="1:19" hidden="1" outlineLevel="1">
      <c r="A333" s="37">
        <f t="shared" si="5"/>
        <v>328</v>
      </c>
      <c r="B333" s="30">
        <v>3.28</v>
      </c>
      <c r="C333" s="31">
        <v>0.54610000000000003</v>
      </c>
      <c r="D333" s="31">
        <v>0.58520000000000005</v>
      </c>
      <c r="E333" s="31">
        <v>0.62739999999999996</v>
      </c>
      <c r="F333" s="31">
        <v>0.66869999999999996</v>
      </c>
      <c r="G333" s="31">
        <v>0.70709999999999995</v>
      </c>
      <c r="H333" s="31">
        <v>0.74180000000000001</v>
      </c>
      <c r="I333" s="31">
        <v>0.77270000000000005</v>
      </c>
      <c r="J333" s="31">
        <v>0.82150000000000001</v>
      </c>
      <c r="K333" s="31">
        <v>0.86180000000000001</v>
      </c>
      <c r="L333" s="31">
        <v>0.89359999999999995</v>
      </c>
      <c r="M333" s="31">
        <v>0.91890000000000005</v>
      </c>
      <c r="N333" s="31">
        <v>0.93920000000000003</v>
      </c>
      <c r="O333" s="31">
        <v>0.96919999999999995</v>
      </c>
      <c r="P333" s="31">
        <v>0.98950000000000005</v>
      </c>
      <c r="Q333" s="31">
        <v>1.0036</v>
      </c>
      <c r="R333" s="31">
        <v>1.0135000000000001</v>
      </c>
      <c r="S333" s="31">
        <v>1.0206</v>
      </c>
    </row>
    <row r="334" spans="1:19" hidden="1" outlineLevel="1">
      <c r="A334" s="37">
        <f t="shared" si="5"/>
        <v>329</v>
      </c>
      <c r="B334" s="30">
        <v>3.29</v>
      </c>
      <c r="C334" s="31">
        <v>0.54679999999999995</v>
      </c>
      <c r="D334" s="31">
        <v>0.5857</v>
      </c>
      <c r="E334" s="31">
        <v>0.62760000000000005</v>
      </c>
      <c r="F334" s="31">
        <v>0.66879999999999995</v>
      </c>
      <c r="G334" s="31">
        <v>0.70709999999999995</v>
      </c>
      <c r="H334" s="31">
        <v>0.74180000000000001</v>
      </c>
      <c r="I334" s="31">
        <v>0.77259999999999995</v>
      </c>
      <c r="J334" s="31">
        <v>0.82140000000000002</v>
      </c>
      <c r="K334" s="31">
        <v>0.86170000000000002</v>
      </c>
      <c r="L334" s="31">
        <v>0.89349999999999996</v>
      </c>
      <c r="M334" s="31">
        <v>0.91879999999999995</v>
      </c>
      <c r="N334" s="31">
        <v>0.93920000000000003</v>
      </c>
      <c r="O334" s="31">
        <v>0.96930000000000005</v>
      </c>
      <c r="P334" s="31">
        <v>0.98960000000000004</v>
      </c>
      <c r="Q334" s="31">
        <v>1.0037</v>
      </c>
      <c r="R334" s="31">
        <v>1.0137</v>
      </c>
      <c r="S334" s="31">
        <v>1.0206999999999999</v>
      </c>
    </row>
    <row r="335" spans="1:19" hidden="1" outlineLevel="1">
      <c r="A335" s="37">
        <f t="shared" si="5"/>
        <v>330</v>
      </c>
      <c r="B335" s="30">
        <v>3.3</v>
      </c>
      <c r="C335" s="31">
        <v>0.54749999999999999</v>
      </c>
      <c r="D335" s="31">
        <v>0.58609999999999995</v>
      </c>
      <c r="E335" s="31">
        <v>0.62780000000000002</v>
      </c>
      <c r="F335" s="31">
        <v>0.66890000000000005</v>
      </c>
      <c r="G335" s="31">
        <v>0.70709999999999995</v>
      </c>
      <c r="H335" s="31">
        <v>0.74170000000000003</v>
      </c>
      <c r="I335" s="31">
        <v>0.77249999999999996</v>
      </c>
      <c r="J335" s="31">
        <v>0.82130000000000003</v>
      </c>
      <c r="K335" s="31">
        <v>0.86160000000000003</v>
      </c>
      <c r="L335" s="31">
        <v>0.89349999999999996</v>
      </c>
      <c r="M335" s="31">
        <v>0.91879999999999995</v>
      </c>
      <c r="N335" s="31">
        <v>0.93920000000000003</v>
      </c>
      <c r="O335" s="31">
        <v>0.96930000000000005</v>
      </c>
      <c r="P335" s="31">
        <v>0.98970000000000002</v>
      </c>
      <c r="Q335" s="31">
        <v>1.0038</v>
      </c>
      <c r="R335" s="31">
        <v>1.0138</v>
      </c>
      <c r="S335" s="31">
        <v>1.0208999999999999</v>
      </c>
    </row>
    <row r="336" spans="1:19" collapsed="1"/>
  </sheetData>
  <sheetProtection password="DF22" sheet="1" objects="1" scenarios="1"/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X123"/>
  <sheetViews>
    <sheetView zoomScale="90" zoomScaleNormal="90" workbookViewId="0">
      <selection activeCell="H127" sqref="H127"/>
    </sheetView>
  </sheetViews>
  <sheetFormatPr defaultColWidth="9.125" defaultRowHeight="14.25" outlineLevelRow="1"/>
  <cols>
    <col min="1" max="1" width="3.75" style="6" customWidth="1"/>
    <col min="2" max="2" width="21.625" style="6" customWidth="1"/>
    <col min="3" max="4" width="11.125" style="6" customWidth="1"/>
    <col min="5" max="5" width="13.625" style="6" customWidth="1"/>
    <col min="6" max="6" width="10.625" style="6" customWidth="1"/>
    <col min="7" max="7" width="10" style="6" customWidth="1"/>
    <col min="8" max="8" width="4.875" style="6" customWidth="1"/>
    <col min="9" max="9" width="18.375" style="6" customWidth="1"/>
    <col min="10" max="10" width="14.375" style="6" customWidth="1"/>
    <col min="11" max="14" width="9.125" style="6"/>
    <col min="15" max="15" width="27.125" style="6" customWidth="1"/>
    <col min="16" max="16" width="2.625" style="6" customWidth="1"/>
    <col min="17" max="23" width="9.125" style="6"/>
    <col min="24" max="24" width="26.75" style="6" customWidth="1"/>
    <col min="25" max="16384" width="9.125" style="6"/>
  </cols>
  <sheetData>
    <row r="2" spans="2:7" ht="15">
      <c r="B2" s="21" t="s">
        <v>67</v>
      </c>
    </row>
    <row r="4" spans="2:7" hidden="1" outlineLevel="1">
      <c r="B4" s="2" t="s">
        <v>0</v>
      </c>
      <c r="C4" s="2" t="s">
        <v>1</v>
      </c>
      <c r="D4" s="2" t="s">
        <v>2</v>
      </c>
      <c r="E4" s="2" t="s">
        <v>3</v>
      </c>
      <c r="F4" s="32" t="s">
        <v>5</v>
      </c>
      <c r="G4" s="33"/>
    </row>
    <row r="5" spans="2:7" ht="28.5" hidden="1" outlineLevel="1">
      <c r="B5" s="34" t="s">
        <v>10</v>
      </c>
      <c r="C5" s="40" t="s">
        <v>9</v>
      </c>
      <c r="D5" s="34" t="s">
        <v>8</v>
      </c>
      <c r="E5" s="34" t="s">
        <v>7</v>
      </c>
      <c r="F5" s="32" t="s">
        <v>6</v>
      </c>
      <c r="G5" s="33"/>
    </row>
    <row r="6" spans="2:7" ht="16.5" hidden="1" outlineLevel="1">
      <c r="B6" s="35"/>
      <c r="C6" s="35"/>
      <c r="D6" s="35"/>
      <c r="E6" s="3" t="s">
        <v>4</v>
      </c>
      <c r="F6" s="3" t="s">
        <v>11</v>
      </c>
      <c r="G6" s="35" t="s">
        <v>74</v>
      </c>
    </row>
    <row r="7" spans="2:7" ht="15.75" hidden="1" outlineLevel="1">
      <c r="B7" s="9" t="s">
        <v>174</v>
      </c>
      <c r="C7" s="1" t="s">
        <v>13</v>
      </c>
      <c r="D7" s="36">
        <v>16.042999999999999</v>
      </c>
      <c r="E7" s="11">
        <v>190.56</v>
      </c>
      <c r="F7" s="12">
        <v>4592.1000000000004</v>
      </c>
      <c r="G7" s="11">
        <f>ROUND(F7/9.80665*1000/10000,2)</f>
        <v>46.83</v>
      </c>
    </row>
    <row r="8" spans="2:7" ht="18.75" hidden="1" outlineLevel="1">
      <c r="B8" s="9" t="s">
        <v>173</v>
      </c>
      <c r="C8" s="9" t="s">
        <v>83</v>
      </c>
      <c r="D8" s="36">
        <v>30.07</v>
      </c>
      <c r="E8" s="11">
        <v>305.41000000000003</v>
      </c>
      <c r="F8" s="12">
        <v>4874.8</v>
      </c>
      <c r="G8" s="11">
        <f t="shared" ref="G8:G70" si="0">ROUND(F8/9.80665*1000/10000,2)</f>
        <v>49.71</v>
      </c>
    </row>
    <row r="9" spans="2:7" ht="18.75" hidden="1" outlineLevel="1">
      <c r="B9" s="9" t="s">
        <v>172</v>
      </c>
      <c r="C9" s="9" t="s">
        <v>84</v>
      </c>
      <c r="D9" s="36">
        <v>44.097000000000001</v>
      </c>
      <c r="E9" s="11">
        <v>369.78</v>
      </c>
      <c r="F9" s="12">
        <v>4254.2</v>
      </c>
      <c r="G9" s="11">
        <f t="shared" si="0"/>
        <v>43.38</v>
      </c>
    </row>
    <row r="10" spans="2:7" ht="18.75" hidden="1" outlineLevel="1">
      <c r="B10" s="9" t="s">
        <v>176</v>
      </c>
      <c r="C10" s="9" t="s">
        <v>85</v>
      </c>
      <c r="D10" s="36">
        <v>58.122999999999998</v>
      </c>
      <c r="E10" s="11">
        <v>407.82</v>
      </c>
      <c r="F10" s="12">
        <v>3639.9</v>
      </c>
      <c r="G10" s="11">
        <f t="shared" si="0"/>
        <v>37.119999999999997</v>
      </c>
    </row>
    <row r="11" spans="2:7" ht="18.75" hidden="1" outlineLevel="1">
      <c r="B11" s="9" t="s">
        <v>171</v>
      </c>
      <c r="C11" s="9" t="s">
        <v>85</v>
      </c>
      <c r="D11" s="36">
        <v>58.122999999999998</v>
      </c>
      <c r="E11" s="11">
        <v>425.11</v>
      </c>
      <c r="F11" s="12">
        <v>3784</v>
      </c>
      <c r="G11" s="11">
        <f t="shared" si="0"/>
        <v>38.590000000000003</v>
      </c>
    </row>
    <row r="12" spans="2:7" ht="18.75" hidden="1" outlineLevel="1">
      <c r="B12" s="9" t="s">
        <v>175</v>
      </c>
      <c r="C12" s="9" t="s">
        <v>86</v>
      </c>
      <c r="D12" s="36">
        <v>72.150000000000006</v>
      </c>
      <c r="E12" s="11">
        <v>460.35</v>
      </c>
      <c r="F12" s="12">
        <v>3381.3</v>
      </c>
      <c r="G12" s="11">
        <f t="shared" si="0"/>
        <v>34.479999999999997</v>
      </c>
    </row>
    <row r="13" spans="2:7" ht="18.75" hidden="1" outlineLevel="1">
      <c r="B13" s="9" t="s">
        <v>170</v>
      </c>
      <c r="C13" s="9" t="s">
        <v>86</v>
      </c>
      <c r="D13" s="36">
        <v>72.150000000000006</v>
      </c>
      <c r="E13" s="11">
        <v>469.65</v>
      </c>
      <c r="F13" s="12">
        <v>3365.4</v>
      </c>
      <c r="G13" s="11">
        <f t="shared" si="0"/>
        <v>34.32</v>
      </c>
    </row>
    <row r="14" spans="2:7" ht="18.75" hidden="1" outlineLevel="1">
      <c r="B14" s="9" t="s">
        <v>169</v>
      </c>
      <c r="C14" s="9" t="s">
        <v>86</v>
      </c>
      <c r="D14" s="36">
        <v>72.150000000000006</v>
      </c>
      <c r="E14" s="11">
        <v>433.71</v>
      </c>
      <c r="F14" s="12">
        <v>3199.3</v>
      </c>
      <c r="G14" s="11">
        <f t="shared" si="0"/>
        <v>32.619999999999997</v>
      </c>
    </row>
    <row r="15" spans="2:7" ht="18.75" hidden="1" outlineLevel="1">
      <c r="B15" s="9" t="s">
        <v>168</v>
      </c>
      <c r="C15" s="9" t="s">
        <v>87</v>
      </c>
      <c r="D15" s="36">
        <v>86.177000000000007</v>
      </c>
      <c r="E15" s="11">
        <v>507.48</v>
      </c>
      <c r="F15" s="12">
        <v>3012.4</v>
      </c>
      <c r="G15" s="11">
        <f t="shared" si="0"/>
        <v>30.72</v>
      </c>
    </row>
    <row r="16" spans="2:7" ht="18.75" hidden="1" outlineLevel="1">
      <c r="B16" s="9" t="s">
        <v>167</v>
      </c>
      <c r="C16" s="45" t="s">
        <v>177</v>
      </c>
      <c r="D16" s="36">
        <v>86.177000000000007</v>
      </c>
      <c r="E16" s="11">
        <v>497.46</v>
      </c>
      <c r="F16" s="12">
        <v>3010.4</v>
      </c>
      <c r="G16" s="11">
        <f t="shared" si="0"/>
        <v>30.7</v>
      </c>
    </row>
    <row r="17" spans="2:7" ht="18.75" hidden="1" outlineLevel="1">
      <c r="B17" s="9" t="s">
        <v>166</v>
      </c>
      <c r="C17" s="45" t="s">
        <v>177</v>
      </c>
      <c r="D17" s="36">
        <v>86.177000000000007</v>
      </c>
      <c r="E17" s="11">
        <v>504.37</v>
      </c>
      <c r="F17" s="12">
        <v>3120</v>
      </c>
      <c r="G17" s="11">
        <f t="shared" si="0"/>
        <v>31.82</v>
      </c>
    </row>
    <row r="18" spans="2:7" ht="18.75" hidden="1" outlineLevel="1">
      <c r="B18" s="9" t="s">
        <v>165</v>
      </c>
      <c r="C18" s="45" t="s">
        <v>177</v>
      </c>
      <c r="D18" s="36">
        <v>86.177000000000007</v>
      </c>
      <c r="E18" s="11">
        <v>488.66</v>
      </c>
      <c r="F18" s="12">
        <v>3080</v>
      </c>
      <c r="G18" s="11">
        <f t="shared" si="0"/>
        <v>31.41</v>
      </c>
    </row>
    <row r="19" spans="2:7" ht="18.75" hidden="1" outlineLevel="1">
      <c r="B19" s="9" t="s">
        <v>164</v>
      </c>
      <c r="C19" s="45" t="s">
        <v>177</v>
      </c>
      <c r="D19" s="36">
        <v>86.177000000000007</v>
      </c>
      <c r="E19" s="11">
        <v>499.86</v>
      </c>
      <c r="F19" s="12">
        <v>3130.3</v>
      </c>
      <c r="G19" s="11">
        <f t="shared" si="0"/>
        <v>31.92</v>
      </c>
    </row>
    <row r="20" spans="2:7" ht="18.75" hidden="1" outlineLevel="1">
      <c r="B20" s="9" t="s">
        <v>162</v>
      </c>
      <c r="C20" s="45" t="s">
        <v>178</v>
      </c>
      <c r="D20" s="36">
        <v>100.20399999999999</v>
      </c>
      <c r="E20" s="11">
        <v>540.26</v>
      </c>
      <c r="F20" s="12">
        <v>2735.9</v>
      </c>
      <c r="G20" s="11">
        <f t="shared" si="0"/>
        <v>27.9</v>
      </c>
    </row>
    <row r="21" spans="2:7" ht="18.75" hidden="1" outlineLevel="1">
      <c r="B21" s="9" t="s">
        <v>161</v>
      </c>
      <c r="C21" s="45" t="s">
        <v>178</v>
      </c>
      <c r="D21" s="9">
        <v>100.20399999999999</v>
      </c>
      <c r="E21" s="11">
        <v>530.05999999999995</v>
      </c>
      <c r="F21" s="12">
        <v>2730.4</v>
      </c>
      <c r="G21" s="11">
        <f t="shared" si="0"/>
        <v>27.84</v>
      </c>
    </row>
    <row r="22" spans="2:7" ht="18.75" hidden="1" outlineLevel="1">
      <c r="B22" s="9" t="s">
        <v>160</v>
      </c>
      <c r="C22" s="45" t="s">
        <v>178</v>
      </c>
      <c r="D22" s="9">
        <v>100.20399999999999</v>
      </c>
      <c r="E22" s="11">
        <v>535.16</v>
      </c>
      <c r="F22" s="12">
        <v>2810.4</v>
      </c>
      <c r="G22" s="11">
        <f t="shared" si="0"/>
        <v>28.66</v>
      </c>
    </row>
    <row r="23" spans="2:7" ht="18.75" hidden="1" outlineLevel="1">
      <c r="B23" s="9" t="s">
        <v>159</v>
      </c>
      <c r="C23" s="45" t="s">
        <v>178</v>
      </c>
      <c r="D23" s="9">
        <v>100.20399999999999</v>
      </c>
      <c r="E23" s="11">
        <v>540.46</v>
      </c>
      <c r="F23" s="12">
        <v>2890.4</v>
      </c>
      <c r="G23" s="11">
        <f t="shared" si="0"/>
        <v>29.47</v>
      </c>
    </row>
    <row r="24" spans="2:7" ht="18.75" hidden="1" outlineLevel="1">
      <c r="B24" s="9" t="s">
        <v>158</v>
      </c>
      <c r="C24" s="45" t="s">
        <v>178</v>
      </c>
      <c r="D24" s="9">
        <v>100.20399999999999</v>
      </c>
      <c r="E24" s="11">
        <v>520.36</v>
      </c>
      <c r="F24" s="12">
        <v>2770.4</v>
      </c>
      <c r="G24" s="11">
        <f t="shared" si="0"/>
        <v>28.25</v>
      </c>
    </row>
    <row r="25" spans="2:7" ht="18.75" hidden="1" outlineLevel="1">
      <c r="B25" s="9" t="s">
        <v>157</v>
      </c>
      <c r="C25" s="45" t="s">
        <v>178</v>
      </c>
      <c r="D25" s="9">
        <v>100.20399999999999</v>
      </c>
      <c r="E25" s="11">
        <v>519.66</v>
      </c>
      <c r="F25" s="12">
        <v>2740.1</v>
      </c>
      <c r="G25" s="11">
        <f t="shared" si="0"/>
        <v>27.94</v>
      </c>
    </row>
    <row r="26" spans="2:7" ht="18.75" hidden="1" outlineLevel="1">
      <c r="B26" s="9" t="s">
        <v>156</v>
      </c>
      <c r="C26" s="45" t="s">
        <v>178</v>
      </c>
      <c r="D26" s="9">
        <v>100.20399999999999</v>
      </c>
      <c r="E26" s="11">
        <v>536.26</v>
      </c>
      <c r="F26" s="12">
        <v>2950.4</v>
      </c>
      <c r="G26" s="11">
        <f t="shared" si="0"/>
        <v>30.09</v>
      </c>
    </row>
    <row r="27" spans="2:7" ht="18.75" hidden="1" outlineLevel="1">
      <c r="B27" s="9" t="s">
        <v>155</v>
      </c>
      <c r="C27" s="45" t="s">
        <v>178</v>
      </c>
      <c r="D27" s="9">
        <v>100.20399999999999</v>
      </c>
      <c r="E27" s="11">
        <v>531.05999999999995</v>
      </c>
      <c r="F27" s="12">
        <v>2950.4</v>
      </c>
      <c r="G27" s="11">
        <f t="shared" si="0"/>
        <v>30.09</v>
      </c>
    </row>
    <row r="28" spans="2:7" ht="18.75" hidden="1" outlineLevel="1">
      <c r="B28" s="9" t="s">
        <v>154</v>
      </c>
      <c r="C28" s="45" t="s">
        <v>179</v>
      </c>
      <c r="D28" s="9">
        <v>114.23099999999999</v>
      </c>
      <c r="E28" s="11">
        <v>568.79</v>
      </c>
      <c r="F28" s="12">
        <v>2487</v>
      </c>
      <c r="G28" s="11">
        <f t="shared" si="0"/>
        <v>25.36</v>
      </c>
    </row>
    <row r="29" spans="2:7" ht="18.75" hidden="1" outlineLevel="1">
      <c r="B29" s="9" t="s">
        <v>153</v>
      </c>
      <c r="C29" s="45" t="s">
        <v>179</v>
      </c>
      <c r="D29" s="9">
        <v>114.23099999999999</v>
      </c>
      <c r="E29" s="11">
        <v>549.96</v>
      </c>
      <c r="F29" s="12">
        <v>2489.8000000000002</v>
      </c>
      <c r="G29" s="11">
        <f t="shared" si="0"/>
        <v>25.39</v>
      </c>
    </row>
    <row r="30" spans="2:7" ht="18.75" hidden="1" outlineLevel="1">
      <c r="B30" s="9" t="s">
        <v>152</v>
      </c>
      <c r="C30" s="45" t="s">
        <v>179</v>
      </c>
      <c r="D30" s="9">
        <v>114.23099999999999</v>
      </c>
      <c r="E30" s="11">
        <v>543.86</v>
      </c>
      <c r="F30" s="12">
        <v>2569.8000000000002</v>
      </c>
      <c r="G30" s="11">
        <f t="shared" si="0"/>
        <v>26.2</v>
      </c>
    </row>
    <row r="31" spans="2:7" ht="18.75" hidden="1" outlineLevel="1">
      <c r="B31" s="9" t="s">
        <v>151</v>
      </c>
      <c r="C31" s="45" t="s">
        <v>180</v>
      </c>
      <c r="D31" s="9">
        <v>128.25800000000001</v>
      </c>
      <c r="E31" s="11">
        <v>594.66</v>
      </c>
      <c r="F31" s="12">
        <v>2280.1999999999998</v>
      </c>
      <c r="G31" s="11">
        <f t="shared" si="0"/>
        <v>23.25</v>
      </c>
    </row>
    <row r="32" spans="2:7" ht="18.75" hidden="1" outlineLevel="1">
      <c r="B32" s="9" t="s">
        <v>150</v>
      </c>
      <c r="C32" s="45" t="s">
        <v>181</v>
      </c>
      <c r="D32" s="9">
        <v>142.285</v>
      </c>
      <c r="E32" s="11">
        <v>617.65</v>
      </c>
      <c r="F32" s="12">
        <v>2100.1999999999998</v>
      </c>
      <c r="G32" s="11">
        <f t="shared" si="0"/>
        <v>21.42</v>
      </c>
    </row>
    <row r="33" spans="2:7" ht="18.75" hidden="1" outlineLevel="1">
      <c r="B33" s="9" t="s">
        <v>149</v>
      </c>
      <c r="C33" s="45" t="s">
        <v>182</v>
      </c>
      <c r="D33" s="9">
        <v>70.134</v>
      </c>
      <c r="E33" s="11">
        <v>511.54</v>
      </c>
      <c r="F33" s="12">
        <v>4508</v>
      </c>
      <c r="G33" s="11">
        <f t="shared" si="0"/>
        <v>45.97</v>
      </c>
    </row>
    <row r="34" spans="2:7" ht="18.75" hidden="1" outlineLevel="1">
      <c r="B34" s="9" t="s">
        <v>148</v>
      </c>
      <c r="C34" s="45" t="s">
        <v>183</v>
      </c>
      <c r="D34" s="9">
        <v>84.161000000000001</v>
      </c>
      <c r="E34" s="11">
        <v>532.75</v>
      </c>
      <c r="F34" s="12">
        <v>3784</v>
      </c>
      <c r="G34" s="11">
        <f t="shared" si="0"/>
        <v>38.590000000000003</v>
      </c>
    </row>
    <row r="35" spans="2:7" ht="18.75" hidden="1" outlineLevel="1">
      <c r="B35" s="9" t="s">
        <v>147</v>
      </c>
      <c r="C35" s="45" t="s">
        <v>183</v>
      </c>
      <c r="D35" s="9">
        <v>84.161000000000001</v>
      </c>
      <c r="E35" s="11">
        <v>553.48</v>
      </c>
      <c r="F35" s="12">
        <v>4072.9</v>
      </c>
      <c r="G35" s="11">
        <f t="shared" si="0"/>
        <v>41.53</v>
      </c>
    </row>
    <row r="36" spans="2:7" ht="18.75" hidden="1" outlineLevel="1">
      <c r="B36" s="9" t="s">
        <v>146</v>
      </c>
      <c r="C36" s="45" t="s">
        <v>184</v>
      </c>
      <c r="D36" s="9">
        <v>98.188000000000002</v>
      </c>
      <c r="E36" s="11">
        <v>572.15</v>
      </c>
      <c r="F36" s="12">
        <v>3470.9</v>
      </c>
      <c r="G36" s="11">
        <f t="shared" si="0"/>
        <v>35.39</v>
      </c>
    </row>
    <row r="37" spans="2:7" ht="18.75" hidden="1" outlineLevel="1">
      <c r="B37" s="9" t="s">
        <v>145</v>
      </c>
      <c r="C37" s="45" t="s">
        <v>185</v>
      </c>
      <c r="D37" s="9">
        <v>28.053999999999998</v>
      </c>
      <c r="E37" s="11">
        <v>282.33999999999997</v>
      </c>
      <c r="F37" s="12">
        <v>5040.2</v>
      </c>
      <c r="G37" s="11">
        <f t="shared" si="0"/>
        <v>51.4</v>
      </c>
    </row>
    <row r="38" spans="2:7" ht="18.75" hidden="1" outlineLevel="1">
      <c r="B38" s="9" t="s">
        <v>144</v>
      </c>
      <c r="C38" s="45" t="s">
        <v>186</v>
      </c>
      <c r="D38" s="9">
        <v>42.081000000000003</v>
      </c>
      <c r="E38" s="11">
        <v>365.54</v>
      </c>
      <c r="F38" s="12">
        <v>4665.2</v>
      </c>
      <c r="G38" s="11">
        <f t="shared" si="0"/>
        <v>47.57</v>
      </c>
    </row>
    <row r="39" spans="2:7" ht="18.75" hidden="1" outlineLevel="1">
      <c r="B39" s="9" t="s">
        <v>143</v>
      </c>
      <c r="C39" s="45" t="s">
        <v>187</v>
      </c>
      <c r="D39" s="9">
        <v>56.107999999999997</v>
      </c>
      <c r="E39" s="11">
        <v>419.92</v>
      </c>
      <c r="F39" s="12">
        <v>4043.2</v>
      </c>
      <c r="G39" s="11">
        <f t="shared" si="0"/>
        <v>41.23</v>
      </c>
    </row>
    <row r="40" spans="2:7" ht="18.75" hidden="1" outlineLevel="1">
      <c r="B40" s="9" t="s">
        <v>142</v>
      </c>
      <c r="C40" s="45" t="s">
        <v>187</v>
      </c>
      <c r="D40" s="9">
        <v>56.107999999999997</v>
      </c>
      <c r="E40" s="11">
        <v>435.54</v>
      </c>
      <c r="F40" s="12">
        <v>4243.2</v>
      </c>
      <c r="G40" s="11">
        <f t="shared" si="0"/>
        <v>43.27</v>
      </c>
    </row>
    <row r="41" spans="2:7" ht="18.75" hidden="1" outlineLevel="1">
      <c r="B41" s="9" t="s">
        <v>141</v>
      </c>
      <c r="C41" s="45" t="s">
        <v>187</v>
      </c>
      <c r="D41" s="9">
        <v>56.107999999999997</v>
      </c>
      <c r="E41" s="11">
        <v>428.59</v>
      </c>
      <c r="F41" s="12">
        <v>3963.9</v>
      </c>
      <c r="G41" s="11">
        <f t="shared" si="0"/>
        <v>40.42</v>
      </c>
    </row>
    <row r="42" spans="2:7" ht="18.75" hidden="1" outlineLevel="1">
      <c r="B42" s="9" t="s">
        <v>140</v>
      </c>
      <c r="C42" s="45" t="s">
        <v>187</v>
      </c>
      <c r="D42" s="9">
        <v>56.107999999999997</v>
      </c>
      <c r="E42" s="11">
        <v>417.87</v>
      </c>
      <c r="F42" s="12">
        <v>4000.5</v>
      </c>
      <c r="G42" s="11">
        <f t="shared" si="0"/>
        <v>40.79</v>
      </c>
    </row>
    <row r="43" spans="2:7" ht="18.75" hidden="1" outlineLevel="1">
      <c r="B43" s="9" t="s">
        <v>139</v>
      </c>
      <c r="C43" s="45" t="s">
        <v>182</v>
      </c>
      <c r="D43" s="9">
        <v>70.134</v>
      </c>
      <c r="E43" s="11">
        <v>464.74</v>
      </c>
      <c r="F43" s="12">
        <v>3513</v>
      </c>
      <c r="G43" s="11">
        <f t="shared" si="0"/>
        <v>35.82</v>
      </c>
    </row>
    <row r="44" spans="2:7" ht="18.75" hidden="1" outlineLevel="1">
      <c r="B44" s="9" t="s">
        <v>138</v>
      </c>
      <c r="C44" s="45" t="s">
        <v>188</v>
      </c>
      <c r="D44" s="9">
        <v>54.091999999999999</v>
      </c>
      <c r="E44" s="11">
        <v>452.04</v>
      </c>
      <c r="F44" s="12">
        <v>4523.1000000000004</v>
      </c>
      <c r="G44" s="11">
        <f t="shared" si="0"/>
        <v>46.12</v>
      </c>
    </row>
    <row r="45" spans="2:7" ht="18.75" hidden="1" outlineLevel="1">
      <c r="B45" s="9" t="s">
        <v>137</v>
      </c>
      <c r="C45" s="45" t="s">
        <v>188</v>
      </c>
      <c r="D45" s="9">
        <v>54.091999999999999</v>
      </c>
      <c r="E45" s="11">
        <v>425.37</v>
      </c>
      <c r="F45" s="12">
        <v>4277</v>
      </c>
      <c r="G45" s="11">
        <f t="shared" si="0"/>
        <v>43.61</v>
      </c>
    </row>
    <row r="46" spans="2:7" ht="18.75" hidden="1" outlineLevel="1">
      <c r="B46" s="9" t="s">
        <v>136</v>
      </c>
      <c r="C46" s="45" t="s">
        <v>189</v>
      </c>
      <c r="D46" s="9">
        <v>68.119</v>
      </c>
      <c r="E46" s="11">
        <v>479.26</v>
      </c>
      <c r="F46" s="12">
        <v>4012.9</v>
      </c>
      <c r="G46" s="11">
        <f t="shared" si="0"/>
        <v>40.92</v>
      </c>
    </row>
    <row r="47" spans="2:7" ht="18.75" hidden="1" outlineLevel="1">
      <c r="B47" s="9" t="s">
        <v>135</v>
      </c>
      <c r="C47" s="45" t="s">
        <v>190</v>
      </c>
      <c r="D47" s="9">
        <v>26.038</v>
      </c>
      <c r="E47" s="11">
        <v>308.31</v>
      </c>
      <c r="F47" s="12">
        <v>6139.3</v>
      </c>
      <c r="G47" s="11">
        <f t="shared" si="0"/>
        <v>62.6</v>
      </c>
    </row>
    <row r="48" spans="2:7" ht="18.75" hidden="1" outlineLevel="1">
      <c r="B48" s="9" t="s">
        <v>134</v>
      </c>
      <c r="C48" s="45" t="s">
        <v>191</v>
      </c>
      <c r="D48" s="9">
        <v>78.114000000000004</v>
      </c>
      <c r="E48" s="11">
        <v>562.12</v>
      </c>
      <c r="F48" s="12">
        <v>4898.2</v>
      </c>
      <c r="G48" s="11">
        <f t="shared" si="0"/>
        <v>49.95</v>
      </c>
    </row>
    <row r="49" spans="2:7" ht="18.75" hidden="1" outlineLevel="1">
      <c r="B49" s="9" t="s">
        <v>133</v>
      </c>
      <c r="C49" s="45" t="s">
        <v>192</v>
      </c>
      <c r="D49" s="9">
        <v>92.141000000000005</v>
      </c>
      <c r="E49" s="11">
        <v>591.76</v>
      </c>
      <c r="F49" s="12">
        <v>4106</v>
      </c>
      <c r="G49" s="11">
        <f t="shared" si="0"/>
        <v>41.87</v>
      </c>
    </row>
    <row r="50" spans="2:7" ht="18.75" hidden="1" outlineLevel="1">
      <c r="B50" s="9" t="s">
        <v>132</v>
      </c>
      <c r="C50" s="45" t="s">
        <v>193</v>
      </c>
      <c r="D50" s="9">
        <v>106.167</v>
      </c>
      <c r="E50" s="11">
        <v>617.16</v>
      </c>
      <c r="F50" s="12">
        <v>3606.1</v>
      </c>
      <c r="G50" s="11">
        <f t="shared" si="0"/>
        <v>36.770000000000003</v>
      </c>
    </row>
    <row r="51" spans="2:7" ht="18.75" hidden="1" outlineLevel="1">
      <c r="B51" s="9" t="s">
        <v>131</v>
      </c>
      <c r="C51" s="45" t="s">
        <v>193</v>
      </c>
      <c r="D51" s="9">
        <v>106.167</v>
      </c>
      <c r="E51" s="11">
        <v>630.29</v>
      </c>
      <c r="F51" s="12">
        <v>3734.3</v>
      </c>
      <c r="G51" s="11">
        <f t="shared" si="0"/>
        <v>38.08</v>
      </c>
    </row>
    <row r="52" spans="2:7" ht="18.75" hidden="1" outlineLevel="1">
      <c r="B52" s="9" t="s">
        <v>130</v>
      </c>
      <c r="C52" s="45" t="s">
        <v>193</v>
      </c>
      <c r="D52" s="9">
        <v>106.167</v>
      </c>
      <c r="E52" s="11">
        <v>617.01</v>
      </c>
      <c r="F52" s="12">
        <v>3536.4</v>
      </c>
      <c r="G52" s="11">
        <f t="shared" si="0"/>
        <v>36.06</v>
      </c>
    </row>
    <row r="53" spans="2:7" ht="18.75" hidden="1" outlineLevel="1">
      <c r="B53" s="9" t="s">
        <v>129</v>
      </c>
      <c r="C53" s="45" t="s">
        <v>193</v>
      </c>
      <c r="D53" s="9">
        <v>106.167</v>
      </c>
      <c r="E53" s="11">
        <v>616.19000000000005</v>
      </c>
      <c r="F53" s="12">
        <v>3510.9</v>
      </c>
      <c r="G53" s="11">
        <f t="shared" si="0"/>
        <v>35.799999999999997</v>
      </c>
    </row>
    <row r="54" spans="2:7" ht="18.75" hidden="1" outlineLevel="1">
      <c r="B54" s="9" t="s">
        <v>128</v>
      </c>
      <c r="C54" s="45" t="s">
        <v>194</v>
      </c>
      <c r="D54" s="9">
        <v>104.152</v>
      </c>
      <c r="E54" s="11">
        <v>645.92999999999995</v>
      </c>
      <c r="F54" s="12">
        <v>4052.9</v>
      </c>
      <c r="G54" s="11">
        <f t="shared" si="0"/>
        <v>41.33</v>
      </c>
    </row>
    <row r="55" spans="2:7" ht="18.75" hidden="1" outlineLevel="1">
      <c r="B55" s="9" t="s">
        <v>127</v>
      </c>
      <c r="C55" s="45" t="s">
        <v>195</v>
      </c>
      <c r="D55" s="9">
        <v>120.194</v>
      </c>
      <c r="E55" s="11">
        <v>631.04</v>
      </c>
      <c r="F55" s="12">
        <v>3208.9</v>
      </c>
      <c r="G55" s="11">
        <f t="shared" si="0"/>
        <v>32.72</v>
      </c>
    </row>
    <row r="56" spans="2:7" ht="18.75" hidden="1" outlineLevel="1">
      <c r="B56" s="9" t="s">
        <v>126</v>
      </c>
      <c r="C56" s="45" t="s">
        <v>196</v>
      </c>
      <c r="D56" s="9">
        <v>32.042000000000002</v>
      </c>
      <c r="E56" s="11">
        <v>512.6</v>
      </c>
      <c r="F56" s="12">
        <v>8094.7</v>
      </c>
      <c r="G56" s="11">
        <f t="shared" si="0"/>
        <v>82.54</v>
      </c>
    </row>
    <row r="57" spans="2:7" ht="18.75" hidden="1" outlineLevel="1">
      <c r="B57" s="9" t="s">
        <v>125</v>
      </c>
      <c r="C57" s="45" t="s">
        <v>197</v>
      </c>
      <c r="D57" s="9">
        <v>46.069000000000003</v>
      </c>
      <c r="E57" s="11">
        <v>513.88</v>
      </c>
      <c r="F57" s="12">
        <v>6148.3</v>
      </c>
      <c r="G57" s="11">
        <f t="shared" si="0"/>
        <v>62.7</v>
      </c>
    </row>
    <row r="58" spans="2:7" hidden="1" outlineLevel="1">
      <c r="B58" s="9" t="s">
        <v>124</v>
      </c>
      <c r="C58" s="9" t="s">
        <v>123</v>
      </c>
      <c r="D58" s="9">
        <v>28.01</v>
      </c>
      <c r="E58" s="11">
        <v>132.87</v>
      </c>
      <c r="F58" s="12">
        <v>3494.4</v>
      </c>
      <c r="G58" s="11">
        <f t="shared" si="0"/>
        <v>35.630000000000003</v>
      </c>
    </row>
    <row r="59" spans="2:7" ht="18.75" hidden="1" outlineLevel="1">
      <c r="B59" s="9" t="s">
        <v>122</v>
      </c>
      <c r="C59" s="9" t="s">
        <v>89</v>
      </c>
      <c r="D59" s="9">
        <v>44.01</v>
      </c>
      <c r="E59" s="11">
        <v>304.11</v>
      </c>
      <c r="F59" s="12">
        <v>7384.5</v>
      </c>
      <c r="G59" s="11">
        <f t="shared" si="0"/>
        <v>75.3</v>
      </c>
    </row>
    <row r="60" spans="2:7" ht="18.75" hidden="1" outlineLevel="1">
      <c r="B60" s="9" t="s">
        <v>121</v>
      </c>
      <c r="C60" s="45" t="s">
        <v>198</v>
      </c>
      <c r="D60" s="9">
        <v>34.082000000000001</v>
      </c>
      <c r="E60" s="11">
        <v>373.37</v>
      </c>
      <c r="F60" s="12">
        <v>9004.9</v>
      </c>
      <c r="G60" s="11">
        <f t="shared" si="0"/>
        <v>91.82</v>
      </c>
    </row>
    <row r="61" spans="2:7" ht="18.75" hidden="1" outlineLevel="1">
      <c r="B61" s="9" t="s">
        <v>120</v>
      </c>
      <c r="C61" s="45" t="s">
        <v>199</v>
      </c>
      <c r="D61" s="9">
        <v>64.064999999999998</v>
      </c>
      <c r="E61" s="11">
        <v>430.76</v>
      </c>
      <c r="F61" s="12">
        <v>7881</v>
      </c>
      <c r="G61" s="11">
        <f t="shared" si="0"/>
        <v>80.36</v>
      </c>
    </row>
    <row r="62" spans="2:7" ht="18.75" hidden="1" outlineLevel="1">
      <c r="B62" s="9" t="s">
        <v>118</v>
      </c>
      <c r="C62" s="45" t="s">
        <v>200</v>
      </c>
      <c r="D62" s="9">
        <v>17.0305</v>
      </c>
      <c r="E62" s="11">
        <v>405.48</v>
      </c>
      <c r="F62" s="12">
        <v>11356.1</v>
      </c>
      <c r="G62" s="11">
        <f t="shared" si="0"/>
        <v>115.8</v>
      </c>
    </row>
    <row r="63" spans="2:7" ht="18.75" hidden="1" outlineLevel="1">
      <c r="B63" s="9" t="s">
        <v>117</v>
      </c>
      <c r="C63" s="45" t="s">
        <v>201</v>
      </c>
      <c r="D63" s="9">
        <v>28.962499999999999</v>
      </c>
      <c r="E63" s="11">
        <v>132.43</v>
      </c>
      <c r="F63" s="12">
        <v>3770.9</v>
      </c>
      <c r="G63" s="11">
        <f t="shared" si="0"/>
        <v>38.450000000000003</v>
      </c>
    </row>
    <row r="64" spans="2:7" ht="18.75" hidden="1" outlineLevel="1">
      <c r="B64" s="9" t="s">
        <v>116</v>
      </c>
      <c r="C64" s="45" t="s">
        <v>203</v>
      </c>
      <c r="D64" s="9">
        <v>2.0158999999999998</v>
      </c>
      <c r="E64" s="11">
        <v>32.979999999999997</v>
      </c>
      <c r="F64" s="12">
        <v>1292.8</v>
      </c>
      <c r="G64" s="11">
        <f t="shared" si="0"/>
        <v>13.18</v>
      </c>
    </row>
    <row r="65" spans="2:24" ht="18.75" hidden="1" outlineLevel="1">
      <c r="B65" s="9" t="s">
        <v>115</v>
      </c>
      <c r="C65" s="45" t="s">
        <v>202</v>
      </c>
      <c r="D65" s="9">
        <v>31.998799999999999</v>
      </c>
      <c r="E65" s="11">
        <v>154.59</v>
      </c>
      <c r="F65" s="12">
        <v>5043</v>
      </c>
      <c r="G65" s="11">
        <f t="shared" si="0"/>
        <v>51.42</v>
      </c>
    </row>
    <row r="66" spans="2:24" ht="18.75" hidden="1" outlineLevel="1">
      <c r="B66" s="9" t="s">
        <v>114</v>
      </c>
      <c r="C66" s="9" t="s">
        <v>88</v>
      </c>
      <c r="D66" s="9">
        <v>28.013400000000001</v>
      </c>
      <c r="E66" s="11">
        <v>126.22</v>
      </c>
      <c r="F66" s="12">
        <v>3399.2</v>
      </c>
      <c r="G66" s="11">
        <f t="shared" si="0"/>
        <v>34.659999999999997</v>
      </c>
    </row>
    <row r="67" spans="2:24" ht="18.75" hidden="1" outlineLevel="1">
      <c r="B67" s="9" t="s">
        <v>113</v>
      </c>
      <c r="C67" s="45" t="s">
        <v>204</v>
      </c>
      <c r="D67" s="9">
        <v>70.9054</v>
      </c>
      <c r="E67" s="11">
        <v>416.87</v>
      </c>
      <c r="F67" s="12">
        <v>7977.5</v>
      </c>
      <c r="G67" s="11">
        <f t="shared" si="0"/>
        <v>81.349999999999994</v>
      </c>
    </row>
    <row r="68" spans="2:24" ht="18.75" hidden="1" outlineLevel="1">
      <c r="B68" s="9" t="s">
        <v>112</v>
      </c>
      <c r="C68" s="45" t="s">
        <v>205</v>
      </c>
      <c r="D68" s="9">
        <v>18.0153</v>
      </c>
      <c r="E68" s="11">
        <v>647.09</v>
      </c>
      <c r="F68" s="12">
        <v>22064.7</v>
      </c>
      <c r="G68" s="11">
        <f t="shared" si="0"/>
        <v>225</v>
      </c>
    </row>
    <row r="69" spans="2:24" hidden="1" outlineLevel="1">
      <c r="B69" s="9" t="s">
        <v>111</v>
      </c>
      <c r="C69" s="9" t="s">
        <v>110</v>
      </c>
      <c r="D69" s="9">
        <v>4.0026000000000002</v>
      </c>
      <c r="E69" s="11">
        <v>5.2</v>
      </c>
      <c r="F69" s="12">
        <v>227.5</v>
      </c>
      <c r="G69" s="11">
        <f t="shared" si="0"/>
        <v>2.3199999999999998</v>
      </c>
    </row>
    <row r="70" spans="2:24" hidden="1" outlineLevel="1">
      <c r="B70" s="9" t="s">
        <v>109</v>
      </c>
      <c r="C70" s="9" t="s">
        <v>108</v>
      </c>
      <c r="D70" s="9">
        <v>36.460599999999999</v>
      </c>
      <c r="E70" s="11">
        <v>324.68</v>
      </c>
      <c r="F70" s="12">
        <v>8308.5</v>
      </c>
      <c r="G70" s="11">
        <f t="shared" si="0"/>
        <v>84.72</v>
      </c>
    </row>
    <row r="71" spans="2:24" hidden="1" outlineLevel="1"/>
    <row r="72" spans="2:24" ht="15" hidden="1" outlineLevel="1">
      <c r="B72" s="21" t="s">
        <v>207</v>
      </c>
    </row>
    <row r="73" spans="2:24" hidden="1" outlineLevel="1">
      <c r="I73" s="92" t="s">
        <v>315</v>
      </c>
    </row>
    <row r="74" spans="2:24" hidden="1" outlineLevel="1">
      <c r="I74" s="7"/>
      <c r="J74" s="7"/>
      <c r="K74" s="50" t="s">
        <v>212</v>
      </c>
      <c r="L74" s="51"/>
      <c r="M74" s="51"/>
      <c r="N74" s="51"/>
      <c r="O74" s="7"/>
    </row>
    <row r="75" spans="2:24" hidden="1" outlineLevel="1">
      <c r="I75" s="52" t="s">
        <v>210</v>
      </c>
      <c r="J75" s="59" t="s">
        <v>239</v>
      </c>
      <c r="K75" s="7">
        <v>50</v>
      </c>
      <c r="L75" s="7">
        <v>225</v>
      </c>
      <c r="M75" s="7">
        <v>250</v>
      </c>
      <c r="N75" s="7">
        <v>350</v>
      </c>
      <c r="O75" s="7"/>
      <c r="V75" s="46" t="s">
        <v>223</v>
      </c>
    </row>
    <row r="76" spans="2:24" hidden="1" outlineLevel="1">
      <c r="I76" s="52" t="s">
        <v>211</v>
      </c>
      <c r="J76" s="60" t="s">
        <v>240</v>
      </c>
      <c r="K76" s="53">
        <f>273+(K75-32)*5/9</f>
        <v>283</v>
      </c>
      <c r="L76" s="53">
        <f>273+(L75-32)*5/9</f>
        <v>380.22222222222223</v>
      </c>
      <c r="M76" s="53">
        <f>273+(M75-32)*5/9</f>
        <v>394.11111111111109</v>
      </c>
      <c r="N76" s="53">
        <f>273+(N75-32)*5/9</f>
        <v>449.66666666666663</v>
      </c>
      <c r="O76" s="54" t="s">
        <v>213</v>
      </c>
      <c r="Q76" s="45" t="s">
        <v>219</v>
      </c>
      <c r="R76" s="45" t="s">
        <v>220</v>
      </c>
      <c r="S76" s="45" t="s">
        <v>221</v>
      </c>
      <c r="T76" s="45" t="s">
        <v>222</v>
      </c>
      <c r="V76" s="57" t="s">
        <v>224</v>
      </c>
      <c r="W76" s="57" t="s">
        <v>225</v>
      </c>
      <c r="X76" s="57" t="s">
        <v>213</v>
      </c>
    </row>
    <row r="77" spans="2:24" hidden="1" outlineLevel="1">
      <c r="I77" s="48" t="s">
        <v>208</v>
      </c>
      <c r="J77" s="9" t="s">
        <v>110</v>
      </c>
      <c r="K77" s="49">
        <v>1.9199999999999998E-2</v>
      </c>
      <c r="L77" s="49" t="e">
        <f>NA()</f>
        <v>#N/A</v>
      </c>
      <c r="M77" s="49">
        <v>2.3800000000000002E-2</v>
      </c>
      <c r="N77" s="49" t="e">
        <f>NA()</f>
        <v>#N/A</v>
      </c>
      <c r="O77" s="58" t="s">
        <v>226</v>
      </c>
      <c r="Q77" s="39">
        <f t="shared" ref="Q77:Q86" si="1">$K$76</f>
        <v>283</v>
      </c>
      <c r="R77" s="47">
        <f t="shared" ref="R77:R86" si="2">K77</f>
        <v>1.9199999999999998E-2</v>
      </c>
      <c r="S77" s="39">
        <f>M76</f>
        <v>394.11111111111109</v>
      </c>
      <c r="T77" s="47">
        <f>M77</f>
        <v>2.3800000000000002E-2</v>
      </c>
      <c r="V77" s="9">
        <f t="shared" ref="V77:V86" si="3">ROUND((R77-T77)/(Q77-S77),7)</f>
        <v>4.1399999999999997E-5</v>
      </c>
      <c r="W77" s="9">
        <f t="shared" ref="W77:W86" si="4">ROUND(R77-(R77-T77)/(Q77-S77)*Q77,5)</f>
        <v>7.4799999999999997E-3</v>
      </c>
      <c r="X77" s="55" t="str">
        <f t="shared" ref="X77:X86" si="5">"y = "&amp;V77&amp;"*x + "&amp;W77</f>
        <v>y = 0.0000414*x + 0.00748</v>
      </c>
    </row>
    <row r="78" spans="2:24" ht="18.75" hidden="1" outlineLevel="1">
      <c r="I78" s="45" t="s">
        <v>91</v>
      </c>
      <c r="J78" s="45" t="s">
        <v>201</v>
      </c>
      <c r="K78" s="47">
        <v>1.77E-2</v>
      </c>
      <c r="L78" s="47">
        <v>2.1899999999999999E-2</v>
      </c>
      <c r="M78" s="47" t="e">
        <f>NA()</f>
        <v>#N/A</v>
      </c>
      <c r="N78" s="47" t="e">
        <f>NA()</f>
        <v>#N/A</v>
      </c>
      <c r="O78" s="58" t="s">
        <v>227</v>
      </c>
      <c r="Q78" s="39">
        <f t="shared" si="1"/>
        <v>283</v>
      </c>
      <c r="R78" s="47">
        <f t="shared" si="2"/>
        <v>1.77E-2</v>
      </c>
      <c r="S78" s="39">
        <f>L76</f>
        <v>380.22222222222223</v>
      </c>
      <c r="T78" s="47">
        <f>L78</f>
        <v>2.1899999999999999E-2</v>
      </c>
      <c r="V78" s="9">
        <f t="shared" si="3"/>
        <v>4.32E-5</v>
      </c>
      <c r="W78" s="9">
        <f t="shared" si="4"/>
        <v>5.47E-3</v>
      </c>
      <c r="X78" s="55" t="str">
        <f t="shared" si="5"/>
        <v>y = 0.0000432*x + 0.00547</v>
      </c>
    </row>
    <row r="79" spans="2:24" ht="18.75" hidden="1" outlineLevel="1">
      <c r="I79" s="9" t="s">
        <v>122</v>
      </c>
      <c r="J79" s="9" t="s">
        <v>89</v>
      </c>
      <c r="K79" s="47">
        <v>1.4E-2</v>
      </c>
      <c r="L79" s="47" t="e">
        <f>NA()</f>
        <v>#N/A</v>
      </c>
      <c r="M79" s="47" t="e">
        <f>NA()</f>
        <v>#N/A</v>
      </c>
      <c r="N79" s="47">
        <v>2.1600000000000001E-2</v>
      </c>
      <c r="O79" s="58" t="s">
        <v>228</v>
      </c>
      <c r="Q79" s="39">
        <f t="shared" si="1"/>
        <v>283</v>
      </c>
      <c r="R79" s="47">
        <f t="shared" si="2"/>
        <v>1.4E-2</v>
      </c>
      <c r="S79" s="39">
        <f t="shared" ref="S79:S86" si="6">$N$76</f>
        <v>449.66666666666663</v>
      </c>
      <c r="T79" s="47">
        <f t="shared" ref="T79:T86" si="7">N79</f>
        <v>2.1600000000000001E-2</v>
      </c>
      <c r="V79" s="9">
        <f t="shared" si="3"/>
        <v>4.5599999999999997E-5</v>
      </c>
      <c r="W79" s="9">
        <f t="shared" si="4"/>
        <v>1.1000000000000001E-3</v>
      </c>
      <c r="X79" s="55" t="str">
        <f t="shared" si="5"/>
        <v>y = 0.0000456*x + 0.0011</v>
      </c>
    </row>
    <row r="80" spans="2:24" ht="15.75" hidden="1" outlineLevel="1">
      <c r="I80" s="45" t="s">
        <v>69</v>
      </c>
      <c r="J80" s="1" t="s">
        <v>13</v>
      </c>
      <c r="K80" s="47">
        <v>1.09E-2</v>
      </c>
      <c r="L80" s="47" t="e">
        <f>NA()</f>
        <v>#N/A</v>
      </c>
      <c r="M80" s="47" t="e">
        <f>NA()</f>
        <v>#N/A</v>
      </c>
      <c r="N80" s="47">
        <v>1.55E-2</v>
      </c>
      <c r="O80" s="58" t="s">
        <v>229</v>
      </c>
      <c r="Q80" s="39">
        <f t="shared" si="1"/>
        <v>283</v>
      </c>
      <c r="R80" s="47">
        <f t="shared" si="2"/>
        <v>1.09E-2</v>
      </c>
      <c r="S80" s="39">
        <f t="shared" si="6"/>
        <v>449.66666666666663</v>
      </c>
      <c r="T80" s="47">
        <f t="shared" si="7"/>
        <v>1.55E-2</v>
      </c>
      <c r="V80" s="9">
        <f t="shared" si="3"/>
        <v>2.76E-5</v>
      </c>
      <c r="W80" s="9">
        <f t="shared" si="4"/>
        <v>3.0899999999999999E-3</v>
      </c>
      <c r="X80" s="55" t="str">
        <f t="shared" si="5"/>
        <v>y = 0.0000276*x + 0.00309</v>
      </c>
    </row>
    <row r="81" spans="9:24" ht="18.75" hidden="1" outlineLevel="1">
      <c r="I81" s="45" t="s">
        <v>209</v>
      </c>
      <c r="J81" s="45" t="s">
        <v>185</v>
      </c>
      <c r="K81" s="47">
        <v>9.7000000000000003E-3</v>
      </c>
      <c r="L81" s="47" t="e">
        <f>NA()</f>
        <v>#N/A</v>
      </c>
      <c r="M81" s="47" t="e">
        <f>NA()</f>
        <v>#N/A</v>
      </c>
      <c r="N81" s="47">
        <v>1.44E-2</v>
      </c>
      <c r="O81" s="58" t="s">
        <v>230</v>
      </c>
      <c r="Q81" s="39">
        <f t="shared" si="1"/>
        <v>283</v>
      </c>
      <c r="R81" s="47">
        <f t="shared" si="2"/>
        <v>9.7000000000000003E-3</v>
      </c>
      <c r="S81" s="39">
        <f t="shared" si="6"/>
        <v>449.66666666666663</v>
      </c>
      <c r="T81" s="47">
        <f t="shared" si="7"/>
        <v>1.44E-2</v>
      </c>
      <c r="V81" s="9">
        <f t="shared" si="3"/>
        <v>2.8200000000000001E-5</v>
      </c>
      <c r="W81" s="9">
        <f t="shared" si="4"/>
        <v>1.72E-3</v>
      </c>
      <c r="X81" s="55" t="str">
        <f t="shared" si="5"/>
        <v>y = 0.0000282*x + 0.00172</v>
      </c>
    </row>
    <row r="82" spans="9:24" ht="18.75" hidden="1" outlineLevel="1">
      <c r="I82" s="45" t="s">
        <v>70</v>
      </c>
      <c r="J82" s="9" t="s">
        <v>83</v>
      </c>
      <c r="K82" s="47">
        <v>8.9999999999999993E-3</v>
      </c>
      <c r="L82" s="47" t="e">
        <f>NA()</f>
        <v>#N/A</v>
      </c>
      <c r="M82" s="47" t="e">
        <f>NA()</f>
        <v>#N/A</v>
      </c>
      <c r="N82" s="47">
        <v>1.35E-2</v>
      </c>
      <c r="O82" s="58" t="s">
        <v>231</v>
      </c>
      <c r="Q82" s="39">
        <f t="shared" si="1"/>
        <v>283</v>
      </c>
      <c r="R82" s="47">
        <f t="shared" si="2"/>
        <v>8.9999999999999993E-3</v>
      </c>
      <c r="S82" s="39">
        <f t="shared" si="6"/>
        <v>449.66666666666663</v>
      </c>
      <c r="T82" s="47">
        <f t="shared" si="7"/>
        <v>1.35E-2</v>
      </c>
      <c r="V82" s="9">
        <f t="shared" si="3"/>
        <v>2.6999999999999999E-5</v>
      </c>
      <c r="W82" s="9">
        <f t="shared" si="4"/>
        <v>1.3600000000000001E-3</v>
      </c>
      <c r="X82" s="55" t="str">
        <f t="shared" si="5"/>
        <v>y = 0.000027*x + 0.00136</v>
      </c>
    </row>
    <row r="83" spans="9:24" ht="18.75" hidden="1" outlineLevel="1">
      <c r="I83" s="45" t="s">
        <v>12</v>
      </c>
      <c r="J83" s="9" t="s">
        <v>84</v>
      </c>
      <c r="K83" s="47">
        <v>7.9000000000000008E-3</v>
      </c>
      <c r="L83" s="47" t="e">
        <f>NA()</f>
        <v>#N/A</v>
      </c>
      <c r="M83" s="47" t="e">
        <f>NA()</f>
        <v>#N/A</v>
      </c>
      <c r="N83" s="47">
        <v>1.2200000000000001E-2</v>
      </c>
      <c r="O83" s="58" t="s">
        <v>232</v>
      </c>
      <c r="Q83" s="39">
        <f t="shared" si="1"/>
        <v>283</v>
      </c>
      <c r="R83" s="47">
        <f t="shared" si="2"/>
        <v>7.9000000000000008E-3</v>
      </c>
      <c r="S83" s="39">
        <f t="shared" si="6"/>
        <v>449.66666666666663</v>
      </c>
      <c r="T83" s="47">
        <f t="shared" si="7"/>
        <v>1.2200000000000001E-2</v>
      </c>
      <c r="V83" s="9">
        <f t="shared" si="3"/>
        <v>2.58E-5</v>
      </c>
      <c r="W83" s="9">
        <f t="shared" si="4"/>
        <v>5.9999999999999995E-4</v>
      </c>
      <c r="X83" s="55" t="str">
        <f t="shared" si="5"/>
        <v>y = 0.0000258*x + 0.0006</v>
      </c>
    </row>
    <row r="84" spans="9:24" ht="18.75" hidden="1" outlineLevel="1">
      <c r="I84" s="9" t="s">
        <v>176</v>
      </c>
      <c r="J84" s="9" t="s">
        <v>85</v>
      </c>
      <c r="K84" s="47">
        <v>7.6E-3</v>
      </c>
      <c r="L84" s="47" t="e">
        <f>NA()</f>
        <v>#N/A</v>
      </c>
      <c r="M84" s="47" t="e">
        <f>NA()</f>
        <v>#N/A</v>
      </c>
      <c r="N84" s="47">
        <v>1.1599999999999999E-2</v>
      </c>
      <c r="O84" s="58" t="s">
        <v>233</v>
      </c>
      <c r="Q84" s="39">
        <f t="shared" si="1"/>
        <v>283</v>
      </c>
      <c r="R84" s="47">
        <f t="shared" si="2"/>
        <v>7.6E-3</v>
      </c>
      <c r="S84" s="39">
        <f t="shared" si="6"/>
        <v>449.66666666666663</v>
      </c>
      <c r="T84" s="47">
        <f t="shared" si="7"/>
        <v>1.1599999999999999E-2</v>
      </c>
      <c r="V84" s="9">
        <f t="shared" si="3"/>
        <v>2.4000000000000001E-5</v>
      </c>
      <c r="W84" s="9">
        <f t="shared" si="4"/>
        <v>8.0999999999999996E-4</v>
      </c>
      <c r="X84" s="55" t="str">
        <f t="shared" si="5"/>
        <v>y = 0.000024*x + 0.00081</v>
      </c>
    </row>
    <row r="85" spans="9:24" ht="18.75" hidden="1" outlineLevel="1">
      <c r="I85" s="45" t="s">
        <v>171</v>
      </c>
      <c r="J85" s="9" t="s">
        <v>85</v>
      </c>
      <c r="K85" s="47">
        <v>7.1999999999999998E-3</v>
      </c>
      <c r="L85" s="47" t="e">
        <f>NA()</f>
        <v>#N/A</v>
      </c>
      <c r="M85" s="47" t="e">
        <f>NA()</f>
        <v>#N/A</v>
      </c>
      <c r="N85" s="47">
        <v>1.12E-2</v>
      </c>
      <c r="O85" s="58" t="s">
        <v>234</v>
      </c>
      <c r="Q85" s="39">
        <f t="shared" si="1"/>
        <v>283</v>
      </c>
      <c r="R85" s="47">
        <f t="shared" si="2"/>
        <v>7.1999999999999998E-3</v>
      </c>
      <c r="S85" s="39">
        <f t="shared" si="6"/>
        <v>449.66666666666663</v>
      </c>
      <c r="T85" s="47">
        <f t="shared" si="7"/>
        <v>1.12E-2</v>
      </c>
      <c r="V85" s="9">
        <f t="shared" si="3"/>
        <v>2.4000000000000001E-5</v>
      </c>
      <c r="W85" s="9">
        <f t="shared" si="4"/>
        <v>4.0999999999999999E-4</v>
      </c>
      <c r="X85" s="55" t="str">
        <f t="shared" si="5"/>
        <v>y = 0.000024*x + 0.00041</v>
      </c>
    </row>
    <row r="86" spans="9:24" ht="18.75" hidden="1" outlineLevel="1">
      <c r="I86" s="45" t="s">
        <v>170</v>
      </c>
      <c r="J86" s="9" t="s">
        <v>86</v>
      </c>
      <c r="K86" s="47">
        <v>6.4999999999999997E-3</v>
      </c>
      <c r="L86" s="47" t="e">
        <f>NA()</f>
        <v>#N/A</v>
      </c>
      <c r="M86" s="47" t="e">
        <f>NA()</f>
        <v>#N/A</v>
      </c>
      <c r="N86" s="47">
        <v>1.0699999999999999E-2</v>
      </c>
      <c r="O86" s="58" t="s">
        <v>235</v>
      </c>
      <c r="Q86" s="39">
        <f t="shared" si="1"/>
        <v>283</v>
      </c>
      <c r="R86" s="47">
        <f t="shared" si="2"/>
        <v>6.4999999999999997E-3</v>
      </c>
      <c r="S86" s="39">
        <f t="shared" si="6"/>
        <v>449.66666666666663</v>
      </c>
      <c r="T86" s="47">
        <f t="shared" si="7"/>
        <v>1.0699999999999999E-2</v>
      </c>
      <c r="V86" s="9">
        <f t="shared" si="3"/>
        <v>2.5199999999999999E-5</v>
      </c>
      <c r="W86" s="9">
        <f t="shared" si="4"/>
        <v>-6.3000000000000003E-4</v>
      </c>
      <c r="X86" s="55" t="str">
        <f t="shared" si="5"/>
        <v>y = 0.0000252*x + -0.00063</v>
      </c>
    </row>
    <row r="87" spans="9:24" hidden="1" outlineLevel="1">
      <c r="I87" s="92" t="s">
        <v>316</v>
      </c>
    </row>
    <row r="88" spans="9:24" hidden="1" outlineLevel="1">
      <c r="I88" s="7"/>
      <c r="J88" s="7"/>
      <c r="K88" s="50" t="s">
        <v>212</v>
      </c>
      <c r="L88" s="51"/>
      <c r="M88" s="51"/>
      <c r="N88" s="51"/>
      <c r="O88" s="7"/>
    </row>
    <row r="89" spans="9:24" hidden="1" outlineLevel="1">
      <c r="I89" s="52" t="s">
        <v>211</v>
      </c>
      <c r="J89" s="62" t="s">
        <v>241</v>
      </c>
      <c r="K89" s="53">
        <v>273</v>
      </c>
      <c r="L89" s="53">
        <f>273+20</f>
        <v>293</v>
      </c>
      <c r="M89" s="53">
        <f>273+50</f>
        <v>323</v>
      </c>
      <c r="N89" s="53">
        <f>273+100</f>
        <v>373</v>
      </c>
      <c r="O89" s="54" t="s">
        <v>213</v>
      </c>
    </row>
    <row r="90" spans="9:24" hidden="1" outlineLevel="1">
      <c r="I90" s="9" t="s">
        <v>168</v>
      </c>
      <c r="J90" s="63" t="s">
        <v>163</v>
      </c>
      <c r="K90" s="67">
        <v>6.0000000000000001E-3</v>
      </c>
      <c r="L90" s="67">
        <v>6.4999999999999997E-3</v>
      </c>
      <c r="M90" s="67">
        <v>7.1000000000000004E-3</v>
      </c>
      <c r="N90" s="68">
        <v>8.2000000000000007E-3</v>
      </c>
      <c r="O90" s="9" t="s">
        <v>257</v>
      </c>
      <c r="Q90" s="39">
        <f>$K$89</f>
        <v>273</v>
      </c>
      <c r="R90" s="47">
        <f>K90</f>
        <v>6.0000000000000001E-3</v>
      </c>
      <c r="S90" s="39">
        <f>$N$89</f>
        <v>373</v>
      </c>
      <c r="T90" s="47">
        <f>N90</f>
        <v>8.2000000000000007E-3</v>
      </c>
      <c r="V90" s="9">
        <f>ROUND((R90-T90)/(Q90-S90),7)</f>
        <v>2.1999999999999999E-5</v>
      </c>
      <c r="W90" s="9">
        <f>ROUND(R90-(R90-T90)/(Q90-S90)*Q90,5)</f>
        <v>-1.0000000000000001E-5</v>
      </c>
      <c r="X90" s="55" t="str">
        <f>"y = "&amp;V90&amp;"*x + "&amp;W90</f>
        <v>y = 0.000022*x + -0.00001</v>
      </c>
    </row>
    <row r="91" spans="9:24" hidden="1" outlineLevel="1">
      <c r="I91" s="9" t="s">
        <v>124</v>
      </c>
      <c r="J91" s="63" t="s">
        <v>123</v>
      </c>
      <c r="K91" s="67">
        <v>1.66E-2</v>
      </c>
      <c r="L91" s="67">
        <v>1.77E-2</v>
      </c>
      <c r="M91" s="67">
        <v>1.89E-2</v>
      </c>
      <c r="N91" s="68">
        <v>2.1000000000000001E-2</v>
      </c>
      <c r="O91" s="9" t="s">
        <v>258</v>
      </c>
      <c r="Q91" s="39">
        <f t="shared" ref="Q91:Q106" si="8">$K$89</f>
        <v>273</v>
      </c>
      <c r="R91" s="47">
        <f t="shared" ref="R91:R106" si="9">K91</f>
        <v>1.66E-2</v>
      </c>
      <c r="S91" s="39">
        <f t="shared" ref="S91:S106" si="10">$N$89</f>
        <v>373</v>
      </c>
      <c r="T91" s="47">
        <f t="shared" ref="T91:T106" si="11">N91</f>
        <v>2.1000000000000001E-2</v>
      </c>
      <c r="V91" s="9">
        <f t="shared" ref="V91:V106" si="12">ROUND((R91-T91)/(Q91-S91),7)</f>
        <v>4.3999999999999999E-5</v>
      </c>
      <c r="W91" s="9">
        <f t="shared" ref="W91:W106" si="13">ROUND(R91-(R91-T91)/(Q91-S91)*Q91,5)</f>
        <v>4.5900000000000003E-3</v>
      </c>
      <c r="X91" s="55" t="str">
        <f t="shared" ref="X91:X106" si="14">"y = "&amp;V91&amp;"*x + "&amp;W91</f>
        <v>y = 0.000044*x + 0.00459</v>
      </c>
    </row>
    <row r="92" spans="9:24" ht="18.75" hidden="1" outlineLevel="1">
      <c r="I92" s="9" t="s">
        <v>115</v>
      </c>
      <c r="J92" s="64" t="s">
        <v>202</v>
      </c>
      <c r="K92" s="67">
        <v>1.9199999999999998E-2</v>
      </c>
      <c r="L92" s="67">
        <v>2.0299999999999999E-2</v>
      </c>
      <c r="M92" s="67">
        <v>2.18E-2</v>
      </c>
      <c r="N92" s="68">
        <v>2.4400000000000002E-2</v>
      </c>
      <c r="O92" s="9" t="s">
        <v>259</v>
      </c>
      <c r="Q92" s="39">
        <f t="shared" si="8"/>
        <v>273</v>
      </c>
      <c r="R92" s="47">
        <f t="shared" si="9"/>
        <v>1.9199999999999998E-2</v>
      </c>
      <c r="S92" s="39">
        <f t="shared" si="10"/>
        <v>373</v>
      </c>
      <c r="T92" s="47">
        <f t="shared" si="11"/>
        <v>2.4400000000000002E-2</v>
      </c>
      <c r="V92" s="9">
        <f t="shared" si="12"/>
        <v>5.1999999999999997E-5</v>
      </c>
      <c r="W92" s="9">
        <f t="shared" si="13"/>
        <v>5.0000000000000001E-3</v>
      </c>
      <c r="X92" s="55" t="str">
        <f t="shared" si="14"/>
        <v>y = 0.000052*x + 0.005</v>
      </c>
    </row>
    <row r="93" spans="9:24" ht="18.75" hidden="1" outlineLevel="1">
      <c r="I93" s="9" t="s">
        <v>116</v>
      </c>
      <c r="J93" s="64" t="s">
        <v>203</v>
      </c>
      <c r="K93" s="67">
        <v>8.3999999999999995E-3</v>
      </c>
      <c r="L93" s="67">
        <v>8.8000000000000005E-3</v>
      </c>
      <c r="M93" s="67">
        <v>9.4000000000000004E-3</v>
      </c>
      <c r="N93" s="68">
        <v>1.03E-2</v>
      </c>
      <c r="O93" s="9" t="s">
        <v>260</v>
      </c>
      <c r="Q93" s="39">
        <f t="shared" si="8"/>
        <v>273</v>
      </c>
      <c r="R93" s="47">
        <f t="shared" si="9"/>
        <v>8.3999999999999995E-3</v>
      </c>
      <c r="S93" s="39">
        <f t="shared" si="10"/>
        <v>373</v>
      </c>
      <c r="T93" s="47">
        <f t="shared" si="11"/>
        <v>1.03E-2</v>
      </c>
      <c r="V93" s="9">
        <f t="shared" si="12"/>
        <v>1.9000000000000001E-5</v>
      </c>
      <c r="W93" s="9">
        <f t="shared" si="13"/>
        <v>3.2100000000000002E-3</v>
      </c>
      <c r="X93" s="55" t="str">
        <f t="shared" si="14"/>
        <v>y = 0.000019*x + 0.00321</v>
      </c>
    </row>
    <row r="94" spans="9:24" ht="18.75" hidden="1" outlineLevel="1">
      <c r="I94" s="9" t="s">
        <v>121</v>
      </c>
      <c r="J94" s="64" t="s">
        <v>198</v>
      </c>
      <c r="K94" s="67">
        <v>1.17E-2</v>
      </c>
      <c r="L94" s="67">
        <v>1.24E-2</v>
      </c>
      <c r="M94" s="47" t="e">
        <f>NA()</f>
        <v>#N/A</v>
      </c>
      <c r="N94" s="68">
        <v>1.5900000000000001E-2</v>
      </c>
      <c r="O94" s="9" t="s">
        <v>261</v>
      </c>
      <c r="Q94" s="39">
        <f t="shared" si="8"/>
        <v>273</v>
      </c>
      <c r="R94" s="47">
        <f t="shared" si="9"/>
        <v>1.17E-2</v>
      </c>
      <c r="S94" s="39">
        <f t="shared" si="10"/>
        <v>373</v>
      </c>
      <c r="T94" s="47">
        <f t="shared" si="11"/>
        <v>1.5900000000000001E-2</v>
      </c>
      <c r="V94" s="9">
        <f t="shared" si="12"/>
        <v>4.1999999999999998E-5</v>
      </c>
      <c r="W94" s="9">
        <f t="shared" si="13"/>
        <v>2.3000000000000001E-4</v>
      </c>
      <c r="X94" s="55" t="str">
        <f t="shared" si="14"/>
        <v>y = 0.000042*x + 0.00023</v>
      </c>
    </row>
    <row r="95" spans="9:24" ht="18.75" hidden="1" outlineLevel="1">
      <c r="I95" s="9" t="s">
        <v>113</v>
      </c>
      <c r="J95" s="64" t="s">
        <v>204</v>
      </c>
      <c r="K95" s="67">
        <v>1.23E-2</v>
      </c>
      <c r="L95" s="67">
        <v>1.32E-2</v>
      </c>
      <c r="M95" s="67">
        <v>1.4500000000000001E-2</v>
      </c>
      <c r="N95" s="68">
        <v>1.6799999999999999E-2</v>
      </c>
      <c r="O95" s="9" t="s">
        <v>262</v>
      </c>
      <c r="Q95" s="39">
        <f t="shared" si="8"/>
        <v>273</v>
      </c>
      <c r="R95" s="47">
        <f t="shared" si="9"/>
        <v>1.23E-2</v>
      </c>
      <c r="S95" s="39">
        <f t="shared" si="10"/>
        <v>373</v>
      </c>
      <c r="T95" s="47">
        <f t="shared" si="11"/>
        <v>1.6799999999999999E-2</v>
      </c>
      <c r="V95" s="9">
        <f t="shared" si="12"/>
        <v>4.5000000000000003E-5</v>
      </c>
      <c r="W95" s="9">
        <f t="shared" si="13"/>
        <v>2.0000000000000002E-5</v>
      </c>
      <c r="X95" s="55" t="str">
        <f t="shared" si="14"/>
        <v>y = 0.000045*x + 0.00002</v>
      </c>
    </row>
    <row r="96" spans="9:24" hidden="1" outlineLevel="1">
      <c r="I96" s="66" t="s">
        <v>252</v>
      </c>
      <c r="J96" s="63" t="s">
        <v>244</v>
      </c>
      <c r="K96" s="67">
        <v>1.7899999999999999E-2</v>
      </c>
      <c r="L96" s="67">
        <v>1.8800000000000001E-2</v>
      </c>
      <c r="M96" s="67">
        <v>2.0400000000000001E-2</v>
      </c>
      <c r="N96" s="68">
        <v>2.2700000000000001E-2</v>
      </c>
      <c r="O96" s="9" t="s">
        <v>263</v>
      </c>
      <c r="Q96" s="39">
        <f t="shared" si="8"/>
        <v>273</v>
      </c>
      <c r="R96" s="47">
        <f t="shared" si="9"/>
        <v>1.7899999999999999E-2</v>
      </c>
      <c r="S96" s="39">
        <f t="shared" si="10"/>
        <v>373</v>
      </c>
      <c r="T96" s="47">
        <f t="shared" si="11"/>
        <v>2.2700000000000001E-2</v>
      </c>
      <c r="V96" s="9">
        <f t="shared" si="12"/>
        <v>4.8000000000000001E-5</v>
      </c>
      <c r="W96" s="9">
        <f t="shared" si="13"/>
        <v>4.7999999999999996E-3</v>
      </c>
      <c r="X96" s="55" t="str">
        <f t="shared" si="14"/>
        <v>y = 0.000048*x + 0.0048</v>
      </c>
    </row>
    <row r="97" spans="9:24" hidden="1" outlineLevel="1">
      <c r="I97" s="66" t="s">
        <v>251</v>
      </c>
      <c r="J97" s="63" t="s">
        <v>242</v>
      </c>
      <c r="K97" s="67">
        <v>1.37E-2</v>
      </c>
      <c r="L97" s="67">
        <v>1.46E-2</v>
      </c>
      <c r="M97" s="67">
        <v>1.6E-2</v>
      </c>
      <c r="N97" s="68">
        <v>1.83E-2</v>
      </c>
      <c r="O97" s="9" t="s">
        <v>264</v>
      </c>
      <c r="Q97" s="39">
        <f t="shared" si="8"/>
        <v>273</v>
      </c>
      <c r="R97" s="47">
        <f t="shared" si="9"/>
        <v>1.37E-2</v>
      </c>
      <c r="S97" s="39">
        <f t="shared" si="10"/>
        <v>373</v>
      </c>
      <c r="T97" s="47">
        <f t="shared" si="11"/>
        <v>1.83E-2</v>
      </c>
      <c r="V97" s="9">
        <f t="shared" si="12"/>
        <v>4.6E-5</v>
      </c>
      <c r="W97" s="9">
        <f t="shared" si="13"/>
        <v>1.14E-3</v>
      </c>
      <c r="X97" s="55" t="str">
        <f t="shared" si="14"/>
        <v>y = 0.000046*x + 0.00114</v>
      </c>
    </row>
    <row r="98" spans="9:24" ht="18.75" hidden="1" outlineLevel="1">
      <c r="I98" s="9" t="s">
        <v>135</v>
      </c>
      <c r="J98" s="64" t="s">
        <v>190</v>
      </c>
      <c r="K98" s="67">
        <v>9.5999999999999992E-3</v>
      </c>
      <c r="L98" s="67">
        <v>1.0200000000000001E-2</v>
      </c>
      <c r="M98" s="67">
        <v>1.11E-2</v>
      </c>
      <c r="N98" s="68">
        <v>1.26E-2</v>
      </c>
      <c r="O98" s="9" t="s">
        <v>265</v>
      </c>
      <c r="Q98" s="39">
        <f t="shared" si="8"/>
        <v>273</v>
      </c>
      <c r="R98" s="47">
        <f t="shared" si="9"/>
        <v>9.5999999999999992E-3</v>
      </c>
      <c r="S98" s="39">
        <f t="shared" si="10"/>
        <v>373</v>
      </c>
      <c r="T98" s="47">
        <f t="shared" si="11"/>
        <v>1.26E-2</v>
      </c>
      <c r="V98" s="9">
        <f t="shared" si="12"/>
        <v>3.0000000000000001E-5</v>
      </c>
      <c r="W98" s="9">
        <f t="shared" si="13"/>
        <v>1.41E-3</v>
      </c>
      <c r="X98" s="55" t="str">
        <f t="shared" si="14"/>
        <v>y = 0.00003*x + 0.00141</v>
      </c>
    </row>
    <row r="99" spans="9:24" ht="18.75" hidden="1" outlineLevel="1">
      <c r="I99" s="9" t="s">
        <v>248</v>
      </c>
      <c r="J99" s="63" t="s">
        <v>249</v>
      </c>
      <c r="K99" s="67">
        <v>7.1000000000000004E-3</v>
      </c>
      <c r="L99" s="67">
        <v>7.7000000000000002E-3</v>
      </c>
      <c r="M99" s="67">
        <v>8.3000000000000001E-3</v>
      </c>
      <c r="N99" s="68">
        <v>9.4999999999999998E-3</v>
      </c>
      <c r="O99" s="9" t="s">
        <v>266</v>
      </c>
      <c r="Q99" s="39">
        <f t="shared" si="8"/>
        <v>273</v>
      </c>
      <c r="R99" s="47">
        <f t="shared" si="9"/>
        <v>7.1000000000000004E-3</v>
      </c>
      <c r="S99" s="39">
        <f t="shared" si="10"/>
        <v>373</v>
      </c>
      <c r="T99" s="47">
        <f t="shared" si="11"/>
        <v>9.4999999999999998E-3</v>
      </c>
      <c r="V99" s="9">
        <f t="shared" si="12"/>
        <v>2.4000000000000001E-5</v>
      </c>
      <c r="W99" s="9">
        <f t="shared" si="13"/>
        <v>5.5000000000000003E-4</v>
      </c>
      <c r="X99" s="55" t="str">
        <f t="shared" si="14"/>
        <v>y = 0.000024*x + 0.00055</v>
      </c>
    </row>
    <row r="100" spans="9:24" hidden="1" outlineLevel="1">
      <c r="I100" s="9" t="s">
        <v>250</v>
      </c>
      <c r="J100" s="63" t="s">
        <v>243</v>
      </c>
      <c r="K100" s="67">
        <v>2.12E-2</v>
      </c>
      <c r="L100" s="67">
        <v>2.2200000000000001E-2</v>
      </c>
      <c r="M100" s="67">
        <v>2.4199999999999999E-2</v>
      </c>
      <c r="N100" s="68">
        <v>2.7099999999999999E-2</v>
      </c>
      <c r="O100" s="9" t="s">
        <v>267</v>
      </c>
      <c r="Q100" s="39">
        <f t="shared" si="8"/>
        <v>273</v>
      </c>
      <c r="R100" s="47">
        <f t="shared" si="9"/>
        <v>2.12E-2</v>
      </c>
      <c r="S100" s="39">
        <f t="shared" si="10"/>
        <v>373</v>
      </c>
      <c r="T100" s="47">
        <f t="shared" si="11"/>
        <v>2.7099999999999999E-2</v>
      </c>
      <c r="V100" s="9">
        <f t="shared" si="12"/>
        <v>5.8999999999999998E-5</v>
      </c>
      <c r="W100" s="9">
        <f t="shared" si="13"/>
        <v>5.0899999999999999E-3</v>
      </c>
      <c r="X100" s="55" t="str">
        <f t="shared" si="14"/>
        <v>y = 0.000059*x + 0.00509</v>
      </c>
    </row>
    <row r="101" spans="9:24" ht="18.75" hidden="1" outlineLevel="1">
      <c r="I101" s="9" t="s">
        <v>118</v>
      </c>
      <c r="J101" s="64" t="s">
        <v>200</v>
      </c>
      <c r="K101" s="67">
        <v>9.2999999999999992E-3</v>
      </c>
      <c r="L101" s="67">
        <v>0.01</v>
      </c>
      <c r="M101" s="67">
        <v>1.11E-2</v>
      </c>
      <c r="N101" s="68">
        <v>1.2800000000000001E-2</v>
      </c>
      <c r="O101" s="9" t="s">
        <v>268</v>
      </c>
      <c r="Q101" s="39">
        <f t="shared" si="8"/>
        <v>273</v>
      </c>
      <c r="R101" s="47">
        <f t="shared" si="9"/>
        <v>9.2999999999999992E-3</v>
      </c>
      <c r="S101" s="39">
        <f t="shared" si="10"/>
        <v>373</v>
      </c>
      <c r="T101" s="47">
        <f t="shared" si="11"/>
        <v>1.2800000000000001E-2</v>
      </c>
      <c r="V101" s="9">
        <f t="shared" si="12"/>
        <v>3.4999999999999997E-5</v>
      </c>
      <c r="W101" s="9">
        <f t="shared" si="13"/>
        <v>-2.5999999999999998E-4</v>
      </c>
      <c r="X101" s="55" t="str">
        <f t="shared" si="14"/>
        <v>y = 0.000035*x + -0.00026</v>
      </c>
    </row>
    <row r="102" spans="9:24" hidden="1" outlineLevel="1">
      <c r="I102" s="9" t="s">
        <v>109</v>
      </c>
      <c r="J102" s="65" t="s">
        <v>108</v>
      </c>
      <c r="K102" s="67">
        <v>1.3100000000000001E-2</v>
      </c>
      <c r="L102" s="67">
        <v>1.43E-2</v>
      </c>
      <c r="M102" s="47" t="e">
        <f>NA()</f>
        <v>#N/A</v>
      </c>
      <c r="N102" s="68">
        <v>1.83E-2</v>
      </c>
      <c r="O102" s="9" t="s">
        <v>269</v>
      </c>
      <c r="Q102" s="39">
        <f t="shared" si="8"/>
        <v>273</v>
      </c>
      <c r="R102" s="47">
        <f t="shared" si="9"/>
        <v>1.3100000000000001E-2</v>
      </c>
      <c r="S102" s="39">
        <f t="shared" si="10"/>
        <v>373</v>
      </c>
      <c r="T102" s="47">
        <f t="shared" si="11"/>
        <v>1.83E-2</v>
      </c>
      <c r="V102" s="9">
        <f t="shared" si="12"/>
        <v>5.1999999999999997E-5</v>
      </c>
      <c r="W102" s="9">
        <f t="shared" si="13"/>
        <v>-1.1000000000000001E-3</v>
      </c>
      <c r="X102" s="55" t="str">
        <f t="shared" si="14"/>
        <v>y = 0.000052*x + -0.0011</v>
      </c>
    </row>
    <row r="103" spans="9:24" hidden="1" outlineLevel="1">
      <c r="I103" s="66" t="s">
        <v>253</v>
      </c>
      <c r="J103" s="63" t="s">
        <v>245</v>
      </c>
      <c r="K103" s="67">
        <v>9.2999999999999992E-3</v>
      </c>
      <c r="L103" s="47" t="e">
        <f>NA()</f>
        <v>#N/A</v>
      </c>
      <c r="M103" s="47" t="e">
        <f>NA()</f>
        <v>#N/A</v>
      </c>
      <c r="N103" s="68">
        <v>1.2699999999999999E-2</v>
      </c>
      <c r="O103" s="9" t="s">
        <v>270</v>
      </c>
      <c r="Q103" s="39">
        <f t="shared" si="8"/>
        <v>273</v>
      </c>
      <c r="R103" s="47">
        <f t="shared" si="9"/>
        <v>9.2999999999999992E-3</v>
      </c>
      <c r="S103" s="39">
        <f t="shared" si="10"/>
        <v>373</v>
      </c>
      <c r="T103" s="47">
        <f t="shared" si="11"/>
        <v>1.2699999999999999E-2</v>
      </c>
      <c r="V103" s="9">
        <f t="shared" si="12"/>
        <v>3.4E-5</v>
      </c>
      <c r="W103" s="9">
        <f t="shared" si="13"/>
        <v>2.0000000000000002E-5</v>
      </c>
      <c r="X103" s="55" t="str">
        <f t="shared" si="14"/>
        <v>y = 0.000034*x + 0.00002</v>
      </c>
    </row>
    <row r="104" spans="9:24" hidden="1" outlineLevel="1">
      <c r="I104" s="66" t="s">
        <v>254</v>
      </c>
      <c r="J104" s="63" t="s">
        <v>246</v>
      </c>
      <c r="K104" s="67">
        <v>1.7000000000000001E-2</v>
      </c>
      <c r="L104" s="47" t="e">
        <f>NA()</f>
        <v>#N/A</v>
      </c>
      <c r="M104" s="47" t="e">
        <f>NA()</f>
        <v>#N/A</v>
      </c>
      <c r="N104" s="68">
        <v>2.3400000000000001E-2</v>
      </c>
      <c r="O104" s="9" t="s">
        <v>271</v>
      </c>
      <c r="Q104" s="39">
        <f t="shared" si="8"/>
        <v>273</v>
      </c>
      <c r="R104" s="47">
        <f t="shared" si="9"/>
        <v>1.7000000000000001E-2</v>
      </c>
      <c r="S104" s="39">
        <f t="shared" si="10"/>
        <v>373</v>
      </c>
      <c r="T104" s="47">
        <f t="shared" si="11"/>
        <v>2.3400000000000001E-2</v>
      </c>
      <c r="V104" s="9">
        <f t="shared" si="12"/>
        <v>6.3999999999999997E-5</v>
      </c>
      <c r="W104" s="9">
        <f t="shared" si="13"/>
        <v>-4.6999999999999999E-4</v>
      </c>
      <c r="X104" s="55" t="str">
        <f t="shared" si="14"/>
        <v>y = 0.000064*x + -0.00047</v>
      </c>
    </row>
    <row r="105" spans="9:24" hidden="1" outlineLevel="1">
      <c r="I105" s="66" t="s">
        <v>255</v>
      </c>
      <c r="J105" s="63" t="s">
        <v>119</v>
      </c>
      <c r="K105" s="67">
        <v>1.1599999999999999E-2</v>
      </c>
      <c r="L105" s="67">
        <v>1.26E-2</v>
      </c>
      <c r="M105" s="67">
        <v>1.4E-2</v>
      </c>
      <c r="N105" s="68">
        <v>1.6299999999999999E-2</v>
      </c>
      <c r="O105" s="9" t="s">
        <v>272</v>
      </c>
      <c r="Q105" s="39">
        <f t="shared" si="8"/>
        <v>273</v>
      </c>
      <c r="R105" s="47">
        <f t="shared" si="9"/>
        <v>1.1599999999999999E-2</v>
      </c>
      <c r="S105" s="39">
        <f t="shared" si="10"/>
        <v>373</v>
      </c>
      <c r="T105" s="47">
        <f t="shared" si="11"/>
        <v>1.6299999999999999E-2</v>
      </c>
      <c r="V105" s="9">
        <f t="shared" si="12"/>
        <v>4.6999999999999997E-5</v>
      </c>
      <c r="W105" s="9">
        <f t="shared" si="13"/>
        <v>-1.23E-3</v>
      </c>
      <c r="X105" s="55" t="str">
        <f t="shared" si="14"/>
        <v>y = 0.000047*x + -0.00123</v>
      </c>
    </row>
    <row r="106" spans="9:24" hidden="1" outlineLevel="1">
      <c r="I106" s="66" t="s">
        <v>256</v>
      </c>
      <c r="J106" s="63" t="s">
        <v>247</v>
      </c>
      <c r="K106" s="67">
        <v>2.0500000000000001E-2</v>
      </c>
      <c r="L106" s="67">
        <v>2.24E-2</v>
      </c>
      <c r="M106" s="67">
        <v>2.5000000000000001E-2</v>
      </c>
      <c r="N106" s="68">
        <v>2.9899999999999999E-2</v>
      </c>
      <c r="O106" s="9" t="s">
        <v>273</v>
      </c>
      <c r="Q106" s="39">
        <f t="shared" si="8"/>
        <v>273</v>
      </c>
      <c r="R106" s="47">
        <f t="shared" si="9"/>
        <v>2.0500000000000001E-2</v>
      </c>
      <c r="S106" s="39">
        <f t="shared" si="10"/>
        <v>373</v>
      </c>
      <c r="T106" s="47">
        <f t="shared" si="11"/>
        <v>2.9899999999999999E-2</v>
      </c>
      <c r="V106" s="9">
        <f t="shared" si="12"/>
        <v>9.3999999999999994E-5</v>
      </c>
      <c r="W106" s="9">
        <f t="shared" si="13"/>
        <v>-5.1599999999999997E-3</v>
      </c>
      <c r="X106" s="55" t="str">
        <f t="shared" si="14"/>
        <v>y = 0.000094*x + -0.00516</v>
      </c>
    </row>
    <row r="107" spans="9:24" hidden="1" outlineLevel="1"/>
    <row r="108" spans="9:24" hidden="1" outlineLevel="1"/>
    <row r="109" spans="9:24" hidden="1" outlineLevel="1"/>
    <row r="110" spans="9:24" hidden="1" outlineLevel="1"/>
    <row r="111" spans="9:24" hidden="1" outlineLevel="1"/>
    <row r="112" spans="9:24" hidden="1" outlineLevel="1"/>
    <row r="113" hidden="1" outlineLevel="1"/>
    <row r="114" hidden="1" outlineLevel="1"/>
    <row r="115" hidden="1" outlineLevel="1"/>
    <row r="116" hidden="1" outlineLevel="1"/>
    <row r="117" hidden="1" outlineLevel="1"/>
    <row r="118" hidden="1" outlineLevel="1"/>
    <row r="119" hidden="1" outlineLevel="1"/>
    <row r="120" hidden="1" outlineLevel="1"/>
    <row r="121" hidden="1" outlineLevel="1"/>
    <row r="122" hidden="1" outlineLevel="1"/>
    <row r="123" collapsed="1"/>
  </sheetData>
  <sheetProtection password="DF22" sheet="1" objects="1" scenarios="1"/>
  <phoneticPr fontId="10"/>
  <conditionalFormatting sqref="K77:N86">
    <cfRule type="expression" dxfId="9" priority="10">
      <formula>ISERROR(K77)=TRUE</formula>
    </cfRule>
  </conditionalFormatting>
  <conditionalFormatting sqref="X77:X86">
    <cfRule type="expression" dxfId="8" priority="9">
      <formula>ISERROR(X77)=TRUE</formula>
    </cfRule>
  </conditionalFormatting>
  <conditionalFormatting sqref="K97:N97">
    <cfRule type="expression" dxfId="7" priority="8">
      <formula>ISERROR(K97)=TRUE</formula>
    </cfRule>
  </conditionalFormatting>
  <conditionalFormatting sqref="X90:X106">
    <cfRule type="expression" dxfId="6" priority="7">
      <formula>ISERROR(X90)=TRUE</formula>
    </cfRule>
  </conditionalFormatting>
  <conditionalFormatting sqref="M94">
    <cfRule type="expression" dxfId="5" priority="6">
      <formula>ISERROR(M94)=TRUE</formula>
    </cfRule>
  </conditionalFormatting>
  <conditionalFormatting sqref="M102">
    <cfRule type="expression" dxfId="4" priority="5">
      <formula>ISERROR(M102)=TRUE</formula>
    </cfRule>
  </conditionalFormatting>
  <conditionalFormatting sqref="L103">
    <cfRule type="expression" dxfId="3" priority="4">
      <formula>ISERROR(L103)=TRUE</formula>
    </cfRule>
  </conditionalFormatting>
  <conditionalFormatting sqref="M103">
    <cfRule type="expression" dxfId="2" priority="3">
      <formula>ISERROR(M103)=TRUE</formula>
    </cfRule>
  </conditionalFormatting>
  <conditionalFormatting sqref="L104">
    <cfRule type="expression" dxfId="1" priority="2">
      <formula>ISERROR(L104)=TRUE</formula>
    </cfRule>
  </conditionalFormatting>
  <conditionalFormatting sqref="M104">
    <cfRule type="expression" dxfId="0" priority="1">
      <formula>ISERROR(M104)=TRUE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L98"/>
  <sheetViews>
    <sheetView zoomScale="90" zoomScaleNormal="90" workbookViewId="0">
      <selection activeCell="K8" sqref="K8"/>
    </sheetView>
  </sheetViews>
  <sheetFormatPr defaultColWidth="9.125" defaultRowHeight="14.25"/>
  <cols>
    <col min="1" max="1" width="5" style="6" customWidth="1"/>
    <col min="2" max="10" width="9.125" style="6"/>
    <col min="11" max="11" width="17.375" style="6" customWidth="1"/>
    <col min="12" max="12" width="13.25" style="6" customWidth="1"/>
    <col min="13" max="14" width="9.125" style="6"/>
    <col min="15" max="15" width="9.125" style="6" customWidth="1"/>
    <col min="16" max="16" width="10" style="6" customWidth="1"/>
    <col min="17" max="17" width="25.25" style="6" customWidth="1"/>
    <col min="18" max="18" width="2.25" style="6" customWidth="1"/>
    <col min="19" max="22" width="9.125" style="6"/>
    <col min="23" max="23" width="12.125" style="6" customWidth="1"/>
    <col min="24" max="24" width="9.875" style="6" customWidth="1"/>
    <col min="25" max="25" width="25.875" style="6" customWidth="1"/>
    <col min="26" max="16384" width="9.125" style="6"/>
  </cols>
  <sheetData>
    <row r="1" spans="1:2" ht="15">
      <c r="A1" s="21" t="s">
        <v>60</v>
      </c>
    </row>
    <row r="3" spans="1:2" ht="15">
      <c r="A3" s="22" t="s">
        <v>16</v>
      </c>
      <c r="B3" s="21" t="s">
        <v>17</v>
      </c>
    </row>
    <row r="4" spans="1:2" ht="18.75">
      <c r="B4" s="94" t="s">
        <v>322</v>
      </c>
    </row>
    <row r="5" spans="1:2">
      <c r="B5" s="6" t="s">
        <v>18</v>
      </c>
    </row>
    <row r="6" spans="1:2">
      <c r="B6" s="6" t="s">
        <v>19</v>
      </c>
    </row>
    <row r="7" spans="1:2" ht="18.75">
      <c r="B7" s="94" t="s">
        <v>323</v>
      </c>
    </row>
    <row r="8" spans="1:2">
      <c r="B8" s="6" t="s">
        <v>20</v>
      </c>
    </row>
    <row r="12" spans="1:2">
      <c r="B12" s="6" t="s">
        <v>21</v>
      </c>
    </row>
    <row r="17" spans="1:3" ht="15">
      <c r="A17" s="22" t="s">
        <v>22</v>
      </c>
      <c r="B17" s="21" t="s">
        <v>23</v>
      </c>
    </row>
    <row r="18" spans="1:3">
      <c r="B18" s="6" t="s">
        <v>24</v>
      </c>
    </row>
    <row r="19" spans="1:3">
      <c r="B19" s="6" t="s">
        <v>25</v>
      </c>
    </row>
    <row r="20" spans="1:3">
      <c r="B20" s="6" t="s">
        <v>26</v>
      </c>
    </row>
    <row r="21" spans="1:3">
      <c r="B21" s="6" t="s">
        <v>27</v>
      </c>
    </row>
    <row r="25" spans="1:3">
      <c r="C25" s="6" t="s">
        <v>28</v>
      </c>
    </row>
    <row r="26" spans="1:3">
      <c r="C26" s="6" t="s">
        <v>29</v>
      </c>
    </row>
    <row r="27" spans="1:3">
      <c r="C27" s="6" t="s">
        <v>30</v>
      </c>
    </row>
    <row r="28" spans="1:3" ht="18.75">
      <c r="C28" s="6" t="s">
        <v>75</v>
      </c>
    </row>
    <row r="29" spans="1:3" ht="18.75">
      <c r="C29" s="6" t="s">
        <v>76</v>
      </c>
    </row>
    <row r="30" spans="1:3" ht="18.75">
      <c r="C30" s="6" t="s">
        <v>77</v>
      </c>
    </row>
    <row r="31" spans="1:3" ht="18.75">
      <c r="C31" s="6" t="s">
        <v>78</v>
      </c>
    </row>
    <row r="32" spans="1:3" ht="18.75">
      <c r="C32" s="6" t="s">
        <v>79</v>
      </c>
    </row>
    <row r="33" spans="2:3" ht="18.75">
      <c r="C33" s="6" t="s">
        <v>80</v>
      </c>
    </row>
    <row r="34" spans="2:3">
      <c r="C34" s="6" t="s">
        <v>31</v>
      </c>
    </row>
    <row r="35" spans="2:3">
      <c r="C35" s="23" t="s">
        <v>32</v>
      </c>
    </row>
    <row r="36" spans="2:3">
      <c r="C36" s="6" t="s">
        <v>33</v>
      </c>
    </row>
    <row r="37" spans="2:3">
      <c r="C37" s="6" t="s">
        <v>34</v>
      </c>
    </row>
    <row r="38" spans="2:3">
      <c r="C38" s="6" t="s">
        <v>35</v>
      </c>
    </row>
    <row r="42" spans="2:3">
      <c r="C42" s="6" t="s">
        <v>81</v>
      </c>
    </row>
    <row r="44" spans="2:3">
      <c r="B44" s="6" t="s">
        <v>36</v>
      </c>
    </row>
    <row r="48" spans="2:3">
      <c r="C48" s="6" t="s">
        <v>37</v>
      </c>
    </row>
    <row r="49" spans="2:3">
      <c r="C49" s="6" t="s">
        <v>38</v>
      </c>
    </row>
    <row r="51" spans="2:3">
      <c r="B51" s="6" t="s">
        <v>39</v>
      </c>
    </row>
    <row r="52" spans="2:3">
      <c r="B52" s="6" t="s">
        <v>40</v>
      </c>
    </row>
    <row r="53" spans="2:3">
      <c r="B53" s="6" t="s">
        <v>41</v>
      </c>
    </row>
    <row r="57" spans="2:3">
      <c r="B57" s="6" t="s">
        <v>42</v>
      </c>
    </row>
    <row r="58" spans="2:3">
      <c r="B58" s="6" t="s">
        <v>43</v>
      </c>
    </row>
    <row r="59" spans="2:3">
      <c r="B59" s="6" t="s">
        <v>44</v>
      </c>
    </row>
    <row r="61" spans="2:3" ht="18.75">
      <c r="B61" s="6" t="s">
        <v>82</v>
      </c>
    </row>
    <row r="63" spans="2:3">
      <c r="B63" s="6" t="s">
        <v>45</v>
      </c>
    </row>
    <row r="68" spans="1:12" ht="15">
      <c r="A68" s="22" t="s">
        <v>47</v>
      </c>
      <c r="B68" s="21" t="s">
        <v>48</v>
      </c>
    </row>
    <row r="69" spans="1:12">
      <c r="B69" s="6" t="s">
        <v>63</v>
      </c>
      <c r="L69" s="6" t="s">
        <v>66</v>
      </c>
    </row>
    <row r="70" spans="1:12">
      <c r="B70" s="6" t="s">
        <v>64</v>
      </c>
      <c r="L70" s="6" t="s">
        <v>65</v>
      </c>
    </row>
    <row r="73" spans="1:12">
      <c r="B73" s="6" t="s">
        <v>28</v>
      </c>
      <c r="L73" s="6" t="s">
        <v>28</v>
      </c>
    </row>
    <row r="74" spans="1:12">
      <c r="B74" s="6" t="s">
        <v>53</v>
      </c>
      <c r="L74" s="6" t="s">
        <v>49</v>
      </c>
    </row>
    <row r="75" spans="1:12">
      <c r="B75" s="6" t="s">
        <v>54</v>
      </c>
      <c r="L75" s="6" t="s">
        <v>50</v>
      </c>
    </row>
    <row r="76" spans="1:12">
      <c r="B76" s="6" t="s">
        <v>55</v>
      </c>
      <c r="L76" s="6" t="s">
        <v>51</v>
      </c>
    </row>
    <row r="77" spans="1:12">
      <c r="B77" s="6" t="s">
        <v>56</v>
      </c>
      <c r="L77" s="6" t="s">
        <v>52</v>
      </c>
    </row>
    <row r="78" spans="1:12">
      <c r="B78" s="6" t="s">
        <v>31</v>
      </c>
      <c r="L78" s="6" t="s">
        <v>105</v>
      </c>
    </row>
    <row r="79" spans="1:12">
      <c r="B79" s="6" t="s">
        <v>106</v>
      </c>
    </row>
    <row r="81" spans="1:2">
      <c r="B81" s="6" t="s">
        <v>57</v>
      </c>
    </row>
    <row r="82" spans="1:2">
      <c r="B82" s="6" t="s">
        <v>58</v>
      </c>
    </row>
    <row r="83" spans="1:2">
      <c r="B83" s="6" t="s">
        <v>59</v>
      </c>
    </row>
    <row r="85" spans="1:2">
      <c r="B85" s="6" t="s">
        <v>61</v>
      </c>
    </row>
    <row r="86" spans="1:2">
      <c r="B86" s="6" t="s">
        <v>62</v>
      </c>
    </row>
    <row r="88" spans="1:2" ht="15">
      <c r="A88" s="22" t="s">
        <v>206</v>
      </c>
      <c r="B88" s="21" t="s">
        <v>207</v>
      </c>
    </row>
    <row r="89" spans="1:2">
      <c r="B89" s="46" t="s">
        <v>215</v>
      </c>
    </row>
    <row r="90" spans="1:2">
      <c r="B90" s="46" t="s">
        <v>214</v>
      </c>
    </row>
    <row r="91" spans="1:2">
      <c r="B91" s="46"/>
    </row>
    <row r="92" spans="1:2">
      <c r="B92" s="6" t="s">
        <v>216</v>
      </c>
    </row>
    <row r="93" spans="1:2">
      <c r="B93" s="6" t="s">
        <v>217</v>
      </c>
    </row>
    <row r="98" spans="1:2" ht="15">
      <c r="A98" s="22" t="s">
        <v>287</v>
      </c>
      <c r="B98" s="21" t="s">
        <v>288</v>
      </c>
    </row>
  </sheetData>
  <sheetProtection password="DF22" sheet="1" objects="1" scenarios="1"/>
  <phoneticPr fontId="10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>
              <from>
                <xdr:col>1</xdr:col>
                <xdr:colOff>76200</xdr:colOff>
                <xdr:row>8</xdr:row>
                <xdr:rowOff>76200</xdr:rowOff>
              </from>
              <to>
                <xdr:col>3</xdr:col>
                <xdr:colOff>342900</xdr:colOff>
                <xdr:row>10</xdr:row>
                <xdr:rowOff>133350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>
              <from>
                <xdr:col>1</xdr:col>
                <xdr:colOff>76200</xdr:colOff>
                <xdr:row>12</xdr:row>
                <xdr:rowOff>104775</xdr:rowOff>
              </from>
              <to>
                <xdr:col>3</xdr:col>
                <xdr:colOff>9525</xdr:colOff>
                <xdr:row>15</xdr:row>
                <xdr:rowOff>9525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9">
            <anchor moveWithCells="1">
              <from>
                <xdr:col>1</xdr:col>
                <xdr:colOff>28575</xdr:colOff>
                <xdr:row>21</xdr:row>
                <xdr:rowOff>76200</xdr:rowOff>
              </from>
              <to>
                <xdr:col>4</xdr:col>
                <xdr:colOff>561975</xdr:colOff>
                <xdr:row>23</xdr:row>
                <xdr:rowOff>152400</xdr:rowOff>
              </to>
            </anchor>
          </objectPr>
        </oleObject>
      </mc:Choice>
      <mc:Fallback>
        <oleObject progId="Equation.3" shapeId="1027" r:id="rId8"/>
      </mc:Fallback>
    </mc:AlternateContent>
    <mc:AlternateContent xmlns:mc="http://schemas.openxmlformats.org/markup-compatibility/2006">
      <mc:Choice Requires="x14">
        <oleObject progId="Equation.3" shapeId="1028" r:id="rId10">
          <objectPr defaultSize="0" autoPict="0" r:id="rId11">
            <anchor moveWithCells="1">
              <from>
                <xdr:col>6</xdr:col>
                <xdr:colOff>38100</xdr:colOff>
                <xdr:row>21</xdr:row>
                <xdr:rowOff>47625</xdr:rowOff>
              </from>
              <to>
                <xdr:col>9</xdr:col>
                <xdr:colOff>657225</xdr:colOff>
                <xdr:row>23</xdr:row>
                <xdr:rowOff>123825</xdr:rowOff>
              </to>
            </anchor>
          </objectPr>
        </oleObject>
      </mc:Choice>
      <mc:Fallback>
        <oleObject progId="Equation.3" shapeId="1028" r:id="rId10"/>
      </mc:Fallback>
    </mc:AlternateContent>
    <mc:AlternateContent xmlns:mc="http://schemas.openxmlformats.org/markup-compatibility/2006">
      <mc:Choice Requires="x14">
        <oleObject progId="Equation.3" shapeId="1029" r:id="rId12">
          <objectPr defaultSize="0" autoPict="0" r:id="rId13">
            <anchor moveWithCells="1">
              <from>
                <xdr:col>1</xdr:col>
                <xdr:colOff>114300</xdr:colOff>
                <xdr:row>38</xdr:row>
                <xdr:rowOff>85725</xdr:rowOff>
              </from>
              <to>
                <xdr:col>3</xdr:col>
                <xdr:colOff>38100</xdr:colOff>
                <xdr:row>40</xdr:row>
                <xdr:rowOff>114300</xdr:rowOff>
              </to>
            </anchor>
          </objectPr>
        </oleObject>
      </mc:Choice>
      <mc:Fallback>
        <oleObject progId="Equation.3" shapeId="1029" r:id="rId12"/>
      </mc:Fallback>
    </mc:AlternateContent>
    <mc:AlternateContent xmlns:mc="http://schemas.openxmlformats.org/markup-compatibility/2006">
      <mc:Choice Requires="x14">
        <oleObject progId="Equation.3" shapeId="1031" r:id="rId14">
          <objectPr defaultSize="0" autoPict="0" r:id="rId15">
            <anchor moveWithCells="1">
              <from>
                <xdr:col>1</xdr:col>
                <xdr:colOff>76200</xdr:colOff>
                <xdr:row>44</xdr:row>
                <xdr:rowOff>38100</xdr:rowOff>
              </from>
              <to>
                <xdr:col>3</xdr:col>
                <xdr:colOff>361950</xdr:colOff>
                <xdr:row>46</xdr:row>
                <xdr:rowOff>152400</xdr:rowOff>
              </to>
            </anchor>
          </objectPr>
        </oleObject>
      </mc:Choice>
      <mc:Fallback>
        <oleObject progId="Equation.3" shapeId="1031" r:id="rId14"/>
      </mc:Fallback>
    </mc:AlternateContent>
    <mc:AlternateContent xmlns:mc="http://schemas.openxmlformats.org/markup-compatibility/2006">
      <mc:Choice Requires="x14">
        <oleObject progId="Equation.3" shapeId="1032" r:id="rId16">
          <objectPr defaultSize="0" autoPict="0" r:id="rId17">
            <anchor moveWithCells="1">
              <from>
                <xdr:col>1</xdr:col>
                <xdr:colOff>38100</xdr:colOff>
                <xdr:row>53</xdr:row>
                <xdr:rowOff>85725</xdr:rowOff>
              </from>
              <to>
                <xdr:col>2</xdr:col>
                <xdr:colOff>419100</xdr:colOff>
                <xdr:row>55</xdr:row>
                <xdr:rowOff>133350</xdr:rowOff>
              </to>
            </anchor>
          </objectPr>
        </oleObject>
      </mc:Choice>
      <mc:Fallback>
        <oleObject progId="Equation.3" shapeId="1032" r:id="rId16"/>
      </mc:Fallback>
    </mc:AlternateContent>
    <mc:AlternateContent xmlns:mc="http://schemas.openxmlformats.org/markup-compatibility/2006">
      <mc:Choice Requires="x14">
        <oleObject progId="Equation.3" shapeId="1033" r:id="rId18">
          <objectPr defaultSize="0" autoPict="0" r:id="rId19">
            <anchor moveWithCells="1">
              <from>
                <xdr:col>1</xdr:col>
                <xdr:colOff>76200</xdr:colOff>
                <xdr:row>63</xdr:row>
                <xdr:rowOff>104775</xdr:rowOff>
              </from>
              <to>
                <xdr:col>2</xdr:col>
                <xdr:colOff>666750</xdr:colOff>
                <xdr:row>65</xdr:row>
                <xdr:rowOff>142875</xdr:rowOff>
              </to>
            </anchor>
          </objectPr>
        </oleObject>
      </mc:Choice>
      <mc:Fallback>
        <oleObject progId="Equation.3" shapeId="1033" r:id="rId18"/>
      </mc:Fallback>
    </mc:AlternateContent>
    <mc:AlternateContent xmlns:mc="http://schemas.openxmlformats.org/markup-compatibility/2006">
      <mc:Choice Requires="x14">
        <oleObject progId="Equation.3" shapeId="1034" r:id="rId20">
          <objectPr defaultSize="0" autoPict="0" r:id="rId21">
            <anchor moveWithCells="1">
              <from>
                <xdr:col>4</xdr:col>
                <xdr:colOff>0</xdr:colOff>
                <xdr:row>63</xdr:row>
                <xdr:rowOff>123825</xdr:rowOff>
              </from>
              <to>
                <xdr:col>5</xdr:col>
                <xdr:colOff>9525</xdr:colOff>
                <xdr:row>66</xdr:row>
                <xdr:rowOff>0</xdr:rowOff>
              </to>
            </anchor>
          </objectPr>
        </oleObject>
      </mc:Choice>
      <mc:Fallback>
        <oleObject progId="Equation.3" shapeId="1034" r:id="rId20"/>
      </mc:Fallback>
    </mc:AlternateContent>
    <mc:AlternateContent xmlns:mc="http://schemas.openxmlformats.org/markup-compatibility/2006">
      <mc:Choice Requires="x14">
        <oleObject progId="Equation.3" shapeId="1035" r:id="rId22">
          <objectPr defaultSize="0" autoPict="0" r:id="rId23">
            <anchor moveWithCells="1">
              <from>
                <xdr:col>5</xdr:col>
                <xdr:colOff>428625</xdr:colOff>
                <xdr:row>63</xdr:row>
                <xdr:rowOff>133350</xdr:rowOff>
              </from>
              <to>
                <xdr:col>6</xdr:col>
                <xdr:colOff>361950</xdr:colOff>
                <xdr:row>65</xdr:row>
                <xdr:rowOff>133350</xdr:rowOff>
              </to>
            </anchor>
          </objectPr>
        </oleObject>
      </mc:Choice>
      <mc:Fallback>
        <oleObject progId="Equation.3" shapeId="1035" r:id="rId22"/>
      </mc:Fallback>
    </mc:AlternateContent>
    <mc:AlternateContent xmlns:mc="http://schemas.openxmlformats.org/markup-compatibility/2006">
      <mc:Choice Requires="x14">
        <oleObject progId="Equation.3" shapeId="1036" r:id="rId24">
          <objectPr defaultSize="0" autoPict="0" r:id="rId25">
            <anchor moveWithCells="1">
              <from>
                <xdr:col>1</xdr:col>
                <xdr:colOff>114300</xdr:colOff>
                <xdr:row>69</xdr:row>
                <xdr:rowOff>161925</xdr:rowOff>
              </from>
              <to>
                <xdr:col>3</xdr:col>
                <xdr:colOff>323850</xdr:colOff>
                <xdr:row>72</xdr:row>
                <xdr:rowOff>114300</xdr:rowOff>
              </to>
            </anchor>
          </objectPr>
        </oleObject>
      </mc:Choice>
      <mc:Fallback>
        <oleObject progId="Equation.3" shapeId="1036" r:id="rId24"/>
      </mc:Fallback>
    </mc:AlternateContent>
    <mc:AlternateContent xmlns:mc="http://schemas.openxmlformats.org/markup-compatibility/2006">
      <mc:Choice Requires="x14">
        <oleObject progId="Equation.3" shapeId="1037" r:id="rId26">
          <objectPr defaultSize="0" autoPict="0" r:id="rId27">
            <anchor moveWithCells="1">
              <from>
                <xdr:col>1</xdr:col>
                <xdr:colOff>76200</xdr:colOff>
                <xdr:row>93</xdr:row>
                <xdr:rowOff>133350</xdr:rowOff>
              </from>
              <to>
                <xdr:col>2</xdr:col>
                <xdr:colOff>457200</xdr:colOff>
                <xdr:row>96</xdr:row>
                <xdr:rowOff>57150</xdr:rowOff>
              </to>
            </anchor>
          </objectPr>
        </oleObject>
      </mc:Choice>
      <mc:Fallback>
        <oleObject progId="Equation.3" shapeId="1037" r:id="rId26"/>
      </mc:Fallback>
    </mc:AlternateContent>
    <mc:AlternateContent xmlns:mc="http://schemas.openxmlformats.org/markup-compatibility/2006">
      <mc:Choice Requires="x14">
        <oleObject progId="Equation.3" shapeId="1038" r:id="rId28">
          <objectPr defaultSize="0" autoPict="0" r:id="rId29">
            <anchor moveWithCells="1">
              <from>
                <xdr:col>1</xdr:col>
                <xdr:colOff>38100</xdr:colOff>
                <xdr:row>98</xdr:row>
                <xdr:rowOff>133350</xdr:rowOff>
              </from>
              <to>
                <xdr:col>3</xdr:col>
                <xdr:colOff>495300</xdr:colOff>
                <xdr:row>100</xdr:row>
                <xdr:rowOff>152400</xdr:rowOff>
              </to>
            </anchor>
          </objectPr>
        </oleObject>
      </mc:Choice>
      <mc:Fallback>
        <oleObject progId="Equation.3" shapeId="1038" r:id="rId28"/>
      </mc:Fallback>
    </mc:AlternateContent>
    <mc:AlternateContent xmlns:mc="http://schemas.openxmlformats.org/markup-compatibility/2006">
      <mc:Choice Requires="x14">
        <oleObject progId="Equation.3" shapeId="1039" r:id="rId30">
          <objectPr defaultSize="0" autoPict="0" r:id="rId31">
            <anchor moveWithCells="1">
              <from>
                <xdr:col>1</xdr:col>
                <xdr:colOff>57150</xdr:colOff>
                <xdr:row>101</xdr:row>
                <xdr:rowOff>28575</xdr:rowOff>
              </from>
              <to>
                <xdr:col>3</xdr:col>
                <xdr:colOff>447675</xdr:colOff>
                <xdr:row>103</xdr:row>
                <xdr:rowOff>38100</xdr:rowOff>
              </to>
            </anchor>
          </objectPr>
        </oleObject>
      </mc:Choice>
      <mc:Fallback>
        <oleObject progId="Equation.3" shapeId="1039" r:id="rId3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Manual</vt:lpstr>
      <vt:lpstr>Calculation</vt:lpstr>
      <vt:lpstr>Z-Factor</vt:lpstr>
      <vt:lpstr>Gas Data</vt:lpstr>
      <vt:lpstr>Equation</vt:lpstr>
    </vt:vector>
  </TitlesOfParts>
  <Company>AES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Hoshino</dc:creator>
  <cp:lastModifiedBy>Akira_Hoshino</cp:lastModifiedBy>
  <cp:lastPrinted>2013-11-08T03:49:44Z</cp:lastPrinted>
  <dcterms:created xsi:type="dcterms:W3CDTF">2006-09-16T00:00:00Z</dcterms:created>
  <dcterms:modified xsi:type="dcterms:W3CDTF">2014-08-15T12:06:34Z</dcterms:modified>
</cp:coreProperties>
</file>